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95" windowHeight="8025" tabRatio="765" activeTab="11"/>
  </bookViews>
  <sheets>
    <sheet name="n -65" sheetId="1" r:id="rId1"/>
    <sheet name="N  70" sheetId="2" r:id="rId2"/>
    <sheet name="N80" sheetId="3" r:id="rId3"/>
    <sheet name="N80+" sheetId="4" r:id="rId4"/>
    <sheet name="vm - 65 " sheetId="5" r:id="rId5"/>
    <sheet name="vm - 80" sheetId="6" r:id="rId6"/>
    <sheet name="vm - 90" sheetId="7" r:id="rId7"/>
    <sheet name="VM-100" sheetId="8" r:id="rId8"/>
    <sheet name="M - 80" sheetId="9" r:id="rId9"/>
    <sheet name="M - 90" sheetId="10" r:id="rId10"/>
    <sheet name="M - 100" sheetId="11" r:id="rId11"/>
    <sheet name="M + 100" sheetId="12" r:id="rId12"/>
    <sheet name="Ohjeet" sheetId="13" r:id="rId13"/>
    <sheet name="Nostojärjestys ja telinekorkeus" sheetId="14" r:id="rId14"/>
    <sheet name="Suomen ennätykset" sheetId="15" r:id="rId15"/>
  </sheets>
  <definedNames>
    <definedName name="spenn" localSheetId="14">'Suomen ennätykset'!$G$3:$L$45</definedName>
  </definedNames>
  <calcPr fullCalcOnLoad="1"/>
</workbook>
</file>

<file path=xl/sharedStrings.xml><?xml version="1.0" encoding="utf-8"?>
<sst xmlns="http://schemas.openxmlformats.org/spreadsheetml/2006/main" count="509" uniqueCount="169">
  <si>
    <t>Sija</t>
  </si>
  <si>
    <t>Nimi</t>
  </si>
  <si>
    <t>Tulos</t>
  </si>
  <si>
    <t>Paino</t>
  </si>
  <si>
    <t>Tanko</t>
  </si>
  <si>
    <t>Ero</t>
  </si>
  <si>
    <t>Kaupunki</t>
  </si>
  <si>
    <t>Sarja</t>
  </si>
  <si>
    <t>Toistot</t>
  </si>
  <si>
    <t>Aika ja paikka</t>
  </si>
  <si>
    <t>Eino Pöntiö</t>
  </si>
  <si>
    <t>Ikäluokka</t>
  </si>
  <si>
    <t>Naiset yli 80 kg</t>
  </si>
  <si>
    <t>-</t>
  </si>
  <si>
    <t>Nostojärjestys ja telinekorkeus</t>
  </si>
  <si>
    <t>Telinekorkeus</t>
  </si>
  <si>
    <t>Naiset 80 kg</t>
  </si>
  <si>
    <t>M65</t>
  </si>
  <si>
    <t>M70</t>
  </si>
  <si>
    <t>M80</t>
  </si>
  <si>
    <t>M90</t>
  </si>
  <si>
    <t>M100</t>
  </si>
  <si>
    <t>M110</t>
  </si>
  <si>
    <t>M120</t>
  </si>
  <si>
    <t>M120+</t>
  </si>
  <si>
    <t>N60</t>
  </si>
  <si>
    <t>N70</t>
  </si>
  <si>
    <t>N80</t>
  </si>
  <si>
    <t>N80+</t>
  </si>
  <si>
    <t>Marko Keski-Koukkari</t>
  </si>
  <si>
    <t>Suomen ennätykset</t>
  </si>
  <si>
    <t>Syntymävuosi</t>
  </si>
  <si>
    <t>Järjestys</t>
  </si>
  <si>
    <t>Merkitse syntymävuosi 4:llä numerolla muodossa 1960.</t>
  </si>
  <si>
    <t>"Ikäluokka" tulee automaattisesti "Syntymävuoden" mukaan.</t>
  </si>
  <si>
    <t>Työkirjan makrot toimivat vain, jos Excelissä on sallittu makrojen käyttö. Makrojen hyväksyminen on Excelin asetus. Makrojen hyväksyminen voidaan kysyä työkirjan avaamisen yhteydessä.</t>
  </si>
  <si>
    <t>"Sija" määräytyy "Tulos"-kentän mukaan. Suurin "Tulos" voittaa, tasatuloksessa suurempi "Ero". Jos myös "Ero" on sama, suurempi "Tanko" voittaa.</t>
  </si>
  <si>
    <t>"Sija" pysyy tyhjänä niin kauan, kunnes nostajalla on sekä "Paino" että "Tulos".</t>
  </si>
  <si>
    <t>Paina "Järjestä"-nappia, kun "Tulos"-kenttään on syötetty nostajan toistot.</t>
  </si>
  <si>
    <t>Syötä tietoja ainoastaan sarakkeisiin "Nimi", "Kaupunki", "Syntymävuosi", "Paino" ja "Tulos" (paksu kehysviiva).</t>
  </si>
  <si>
    <t>"Tanko" määräytyy "Painon" mukaan.</t>
  </si>
  <si>
    <t xml:space="preserve"> - miehillä "Tanko" pyöristetään seuraavaan 2,5 jaolliseen kilomäärään ylöspäin</t>
  </si>
  <si>
    <t xml:space="preserve"> - naisilla "Tanko" pyöristetään 0,66 % kehonpainosta pyöristettynä seuraavaan 2,5 jaolliseen kilomäärään ylöspäin</t>
  </si>
  <si>
    <t>Nostojärjestys määrätyy sarjan sisäisesti "Tangon" painon mukaan. Samalla tangon painolla järjestys arvotaan sarakkeen M (staattisen) satunnaisluvun mukaan.</t>
  </si>
  <si>
    <t>Sarakkeiden M ja N tiedot ovat valkoisella fontilla, joten ne ovat "näkymättömiä", mutta näkyvät, jos valitsee useampia soluja.</t>
  </si>
  <si>
    <t>Sarake J on piilotettu, ja sitä käytetään sijoitusten määrittelyssä.</t>
  </si>
  <si>
    <t>Muihin sarakkeisiin ei saa syöttää tietoja käsin, koska niissä on kaavoja. Tämä koskee myös Suomen ennätyksiä.</t>
  </si>
  <si>
    <t>Taulujen nimiä ei saa muuttaa, sillä kaavoissa on viittauksia nimillä.</t>
  </si>
  <si>
    <t>Juniorit alle 17 v</t>
  </si>
  <si>
    <t>Jani Syrjänen</t>
  </si>
  <si>
    <t>Satunnaisluvut voi tarvittaessa päivittää kopioimalla sarakkeen N kentät ja suorittamalla "Liitä määräten" -toiminnon ja valitsemalla "Arvot".</t>
  </si>
  <si>
    <t>Nostojärjestys-välilehdellä saadaan "Nostojärjestys"-nappia painamalla.</t>
  </si>
  <si>
    <t>Nostojärjestys tulee suorittaa ennen kuin nostajilla on tuloksia ja sijoituksia. Tällöin myös paluu alkuperäiseen sarjajärjestykseen on mahdollista.</t>
  </si>
  <si>
    <t>Vain avoimen luokan kisa (K/E)</t>
  </si>
  <si>
    <t>Jouni Heiskari</t>
  </si>
  <si>
    <t>Viitasaari 23.4.2016</t>
  </si>
  <si>
    <t>Tero Keisala</t>
  </si>
  <si>
    <t>Lapua 5.3.2016</t>
  </si>
  <si>
    <t>Jarno Kärkkäinen</t>
  </si>
  <si>
    <t>Eetu Kumpulainen</t>
  </si>
  <si>
    <t>Vesa Lasaroff</t>
  </si>
  <si>
    <t>Lohja 5.3.2016</t>
  </si>
  <si>
    <t>Kari Hakala</t>
  </si>
  <si>
    <t>Anton Kauranen</t>
  </si>
  <si>
    <t>Lahti 9.10.2016</t>
  </si>
  <si>
    <t>Punkalaidun 27.8.2016</t>
  </si>
  <si>
    <t>Simo Sistonen</t>
  </si>
  <si>
    <t>Markku Kemppainen</t>
  </si>
  <si>
    <t>Tammela 18.6.2016</t>
  </si>
  <si>
    <t>Helsinki 26.11.2016</t>
  </si>
  <si>
    <t>Pasi Kallionsivu</t>
  </si>
  <si>
    <t>Timo Palonen</t>
  </si>
  <si>
    <t>Tampere 20.8.2016</t>
  </si>
  <si>
    <t>Antero Kauranen</t>
  </si>
  <si>
    <t>Pertti Mäkeläinen</t>
  </si>
  <si>
    <t>Hanna Rantala</t>
  </si>
  <si>
    <t>Satu Luoto</t>
  </si>
  <si>
    <t>Netta Miettinen</t>
  </si>
  <si>
    <r>
      <t>Ikäluokka  60 v</t>
    </r>
    <r>
      <rPr>
        <sz val="10"/>
        <rFont val="Arial"/>
        <family val="2"/>
      </rPr>
      <t xml:space="preserve"> </t>
    </r>
  </si>
  <si>
    <r>
      <t>Ikäluokka 50 v</t>
    </r>
    <r>
      <rPr>
        <sz val="10"/>
        <rFont val="Arial"/>
        <family val="2"/>
      </rPr>
      <t xml:space="preserve"> </t>
    </r>
  </si>
  <si>
    <r>
      <t>Ikäluokka  20 v</t>
    </r>
    <r>
      <rPr>
        <sz val="10"/>
        <rFont val="Arial"/>
        <family val="2"/>
      </rPr>
      <t xml:space="preserve"> </t>
    </r>
  </si>
  <si>
    <t xml:space="preserve">Ikäluokka 17 v </t>
  </si>
  <si>
    <t>Ikäluokka Avoin</t>
  </si>
  <si>
    <t>Raija Heikkilä</t>
  </si>
  <si>
    <t>E</t>
  </si>
  <si>
    <t>Kaava tarkistaa pöytäkirjan päivämäärän mukaisen vuoden ja vertaa onko eroa syntymävuoteen 60/50/21 tai enemmän tai 20/17 tai vähemmän, joiden mukaisesti kenttään tulee "60", "50", "Avoin", "20" tai "17".</t>
  </si>
  <si>
    <t>Ikäluokat 17/20 ja 50/60 määrittävät myös erillisen taustavärin, jotta ennätysten ja mahdollisten ikäluokkasijoitusten havaitseminen helpottuu.</t>
  </si>
  <si>
    <t xml:space="preserve"> Jos syntymävuosi merkataan 2 numerolla muodssa 60, tulee ikäluokaksi "Avoin". Tätä voi käyttää kisassa, joka on vain avoimen luokan kisa, jolloinikäluokkakohtaisia taustavärejä ei käytetä.</t>
  </si>
  <si>
    <t>"Paino"-kentässä tarkistetaan, että nostajan paino on sarjan mukainen. Ali- tai ylipaino näkyy punaisella fontilla.</t>
  </si>
  <si>
    <t xml:space="preserve">"Ero" määräytyy nostajan "Painon" ja "Tangon" painon erotuksena. Naisilla huomioidaan kerroin 0,66 myös "Erossa" </t>
  </si>
  <si>
    <t>Päivitä Suomen ennätykset viimeiselle välilehdelle, jolloin ne näkyvät kilpailupöytäkirjassa vuorossa olevan sarjan perusteella ikäluokittain.</t>
  </si>
  <si>
    <t>Tätä taulukkoa saa vapaasti käyttää. Yhtä vapaasti sen tekijälle (rivi 1) saa tavattaessa tarjota tuopin olutta!</t>
  </si>
  <si>
    <r>
      <t xml:space="preserve">Käyttöohjeet 5.3.2017 / </t>
    </r>
    <r>
      <rPr>
        <sz val="10"/>
        <rFont val="Arial"/>
        <family val="2"/>
      </rPr>
      <t>Petteri Hakkarainen</t>
    </r>
  </si>
  <si>
    <t>© PH 2017</t>
  </si>
  <si>
    <t>Nita Viitanen</t>
  </si>
  <si>
    <t>Pori 18.3.2017</t>
  </si>
  <si>
    <t>Jorma Kanerva</t>
  </si>
  <si>
    <t>Lapua 18.3.2017</t>
  </si>
  <si>
    <t>Matti Heinänen</t>
  </si>
  <si>
    <t>Viitasaari 22.4.2017</t>
  </si>
  <si>
    <t>Reima Häkkinen</t>
  </si>
  <si>
    <t>Miikka Hyötylä</t>
  </si>
  <si>
    <t>Haukipudas 13.5.2017</t>
  </si>
  <si>
    <t>Toni Kuusi</t>
  </si>
  <si>
    <t>Tammela 17.6.2017</t>
  </si>
  <si>
    <t>Maija Leena Hakala</t>
  </si>
  <si>
    <t xml:space="preserve">Tiina Voho </t>
  </si>
  <si>
    <t>Sotkamo 8.7.2017</t>
  </si>
  <si>
    <t>Punkalaidun 19.8.2017</t>
  </si>
  <si>
    <t>Tampere 26.8.2017</t>
  </si>
  <si>
    <t>naiset - 65 kg</t>
  </si>
  <si>
    <t>Seura</t>
  </si>
  <si>
    <t>RovVU</t>
  </si>
  <si>
    <t xml:space="preserve"> Alik Maria Pietilä</t>
  </si>
  <si>
    <t>Ltn Linda Berg</t>
  </si>
  <si>
    <t>KajVU</t>
  </si>
  <si>
    <t>vm alle 65 kg</t>
  </si>
  <si>
    <t>Alik Tuomas Notko</t>
  </si>
  <si>
    <t>Opp Ville Jaskari</t>
  </si>
  <si>
    <t>HelVU</t>
  </si>
  <si>
    <t>Jääk Jooseppi Kettunen</t>
  </si>
  <si>
    <t>Opp Joonas Ruohoniemi</t>
  </si>
  <si>
    <t>HamVU</t>
  </si>
  <si>
    <t>Upsopp Joel Ylitalo</t>
  </si>
  <si>
    <t>Alik Aleksi Mäkeläinen</t>
  </si>
  <si>
    <t>VM alle 80</t>
  </si>
  <si>
    <t>Jääk Niki Lindstöm</t>
  </si>
  <si>
    <t>KouVU</t>
  </si>
  <si>
    <t>Opp Ben Huang</t>
  </si>
  <si>
    <t>Opp Samu Rajakangas</t>
  </si>
  <si>
    <t xml:space="preserve"> Opp Henri Määttä</t>
  </si>
  <si>
    <t>Jääk Joni Kosunen</t>
  </si>
  <si>
    <t>Opp Jali Rokkila</t>
  </si>
  <si>
    <t>SäkVU</t>
  </si>
  <si>
    <t>VM alle 90</t>
  </si>
  <si>
    <t>Pion Lenni-Kalle Vornanen</t>
  </si>
  <si>
    <t>Opp Lassi Immonen</t>
  </si>
  <si>
    <t>Opp Niko Piiroinen</t>
  </si>
  <si>
    <t>Opp Konsta Salmela</t>
  </si>
  <si>
    <t>Tkm Ville Keinänen</t>
  </si>
  <si>
    <t>Jääk Santeri Vallas</t>
  </si>
  <si>
    <t>Jääk Riyad El Alami</t>
  </si>
  <si>
    <t>Opp Nico Savolainen</t>
  </si>
  <si>
    <t>VM alle 100 kg</t>
  </si>
  <si>
    <t>Jääk Sami Vanhala</t>
  </si>
  <si>
    <t>? Arhan Ud-Din</t>
  </si>
  <si>
    <t>Jääk Jyri Lähde</t>
  </si>
  <si>
    <t>Pion Kalle Närhi</t>
  </si>
  <si>
    <t>Miehet - 80 kg</t>
  </si>
  <si>
    <t>Ylil Urpo Tapio</t>
  </si>
  <si>
    <t>Kapt Jaakko Jokela</t>
  </si>
  <si>
    <t>Miehet alle 90 kg</t>
  </si>
  <si>
    <t>Kapt Kalle Tuominen</t>
  </si>
  <si>
    <t>Miehet alle 100 kg</t>
  </si>
  <si>
    <t>Yliv Jussi Huttunen</t>
  </si>
  <si>
    <t>Ylil Juha Heikkilä</t>
  </si>
  <si>
    <t>Kapt Erkki Takkinen</t>
  </si>
  <si>
    <t>Miehet yli 100 kg</t>
  </si>
  <si>
    <t>Kers Arttu Kangas</t>
  </si>
  <si>
    <t>NiiVU</t>
  </si>
  <si>
    <t>Ltn Jarkko Aaltonen</t>
  </si>
  <si>
    <t>SodVU</t>
  </si>
  <si>
    <t>huom</t>
  </si>
  <si>
    <t>Yliv Jukka Riekki</t>
  </si>
  <si>
    <t>TamVU</t>
  </si>
  <si>
    <t>Ylik Matti Loukusa</t>
  </si>
  <si>
    <t>Jääk Lauri Laivamaa</t>
  </si>
  <si>
    <t>Ylil Mika Hakkarainen</t>
  </si>
  <si>
    <t>Vm alle 65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</si>
</sst>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Kyllä&quot;;&quot;Kyllä&quot;;&quot;Ei&quot;"/>
    <numFmt numFmtId="165" formatCode="&quot;Tosi&quot;;&quot;Tosi&quot;;&quot;Epätosi&quot;"/>
    <numFmt numFmtId="166" formatCode="&quot;Käytössä&quot;;&quot;Käytössä&quot;;&quot;Ei käytössä&quot;"/>
    <numFmt numFmtId="167" formatCode="0.0"/>
    <numFmt numFmtId="168" formatCode="d\.m\.yyyy"/>
    <numFmt numFmtId="169" formatCode="0.0000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31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sz val="2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0"/>
      <color indexed="9"/>
      <name val="Arial"/>
      <family val="0"/>
    </font>
    <font>
      <sz val="8"/>
      <name val="Arial"/>
      <family val="0"/>
    </font>
    <font>
      <sz val="12"/>
      <color indexed="9"/>
      <name val="Arial"/>
      <family val="0"/>
    </font>
    <font>
      <sz val="14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0" fillId="23" borderId="7" applyNumberFormat="0" applyFont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44" fontId="0" fillId="0" borderId="0" applyFont="0" applyFill="0" applyBorder="0" applyAlignment="0" applyProtection="0"/>
    <xf numFmtId="0" fontId="29" fillId="0" borderId="0" applyNumberFormat="0" applyFill="0" applyBorder="0" applyAlignment="0" applyProtection="0"/>
  </cellStyleXfs>
  <cellXfs count="20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 vertical="top" wrapText="1"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center" vertical="top" wrapText="1"/>
      <protection locked="0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10" xfId="0" applyFont="1" applyFill="1" applyBorder="1" applyAlignment="1" applyProtection="1">
      <alignment horizontal="center"/>
      <protection/>
    </xf>
    <xf numFmtId="0" fontId="6" fillId="0" borderId="11" xfId="0" applyFont="1" applyBorder="1" applyAlignment="1" applyProtection="1">
      <alignment/>
      <protection locked="0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Alignment="1">
      <alignment/>
    </xf>
    <xf numFmtId="0" fontId="0" fillId="24" borderId="0" xfId="0" applyFill="1" applyBorder="1" applyAlignment="1">
      <alignment/>
    </xf>
    <xf numFmtId="0" fontId="3" fillId="24" borderId="0" xfId="0" applyFont="1" applyFill="1" applyBorder="1" applyAlignment="1">
      <alignment/>
    </xf>
    <xf numFmtId="0" fontId="1" fillId="24" borderId="0" xfId="0" applyFont="1" applyFill="1" applyBorder="1" applyAlignment="1">
      <alignment/>
    </xf>
    <xf numFmtId="0" fontId="2" fillId="24" borderId="0" xfId="0" applyFont="1" applyFill="1" applyBorder="1" applyAlignment="1">
      <alignment/>
    </xf>
    <xf numFmtId="0" fontId="6" fillId="24" borderId="10" xfId="0" applyFont="1" applyFill="1" applyBorder="1" applyAlignment="1" applyProtection="1">
      <alignment horizontal="center"/>
      <protection/>
    </xf>
    <xf numFmtId="0" fontId="1" fillId="24" borderId="0" xfId="0" applyFont="1" applyFill="1" applyBorder="1" applyAlignment="1">
      <alignment wrapText="1"/>
    </xf>
    <xf numFmtId="0" fontId="0" fillId="25" borderId="0" xfId="0" applyFill="1" applyAlignment="1">
      <alignment/>
    </xf>
    <xf numFmtId="0" fontId="0" fillId="25" borderId="0" xfId="0" applyFill="1" applyBorder="1" applyAlignment="1">
      <alignment/>
    </xf>
    <xf numFmtId="0" fontId="3" fillId="25" borderId="0" xfId="0" applyFont="1" applyFill="1" applyAlignment="1">
      <alignment/>
    </xf>
    <xf numFmtId="0" fontId="3" fillId="25" borderId="0" xfId="0" applyFont="1" applyFill="1" applyBorder="1" applyAlignment="1">
      <alignment/>
    </xf>
    <xf numFmtId="0" fontId="1" fillId="25" borderId="0" xfId="0" applyFont="1" applyFill="1" applyBorder="1" applyAlignment="1">
      <alignment/>
    </xf>
    <xf numFmtId="0" fontId="1" fillId="25" borderId="0" xfId="0" applyFont="1" applyFill="1" applyAlignment="1">
      <alignment/>
    </xf>
    <xf numFmtId="0" fontId="6" fillId="25" borderId="11" xfId="0" applyFont="1" applyFill="1" applyBorder="1" applyAlignment="1">
      <alignment/>
    </xf>
    <xf numFmtId="0" fontId="6" fillId="25" borderId="10" xfId="0" applyFont="1" applyFill="1" applyBorder="1" applyAlignment="1" applyProtection="1">
      <alignment horizontal="center"/>
      <protection/>
    </xf>
    <xf numFmtId="0" fontId="0" fillId="26" borderId="0" xfId="0" applyFill="1" applyAlignment="1">
      <alignment/>
    </xf>
    <xf numFmtId="0" fontId="2" fillId="27" borderId="13" xfId="0" applyFont="1" applyFill="1" applyBorder="1" applyAlignment="1">
      <alignment horizontal="center"/>
    </xf>
    <xf numFmtId="0" fontId="2" fillId="28" borderId="13" xfId="0" applyFont="1" applyFill="1" applyBorder="1" applyAlignment="1">
      <alignment horizontal="center"/>
    </xf>
    <xf numFmtId="0" fontId="6" fillId="0" borderId="14" xfId="0" applyFont="1" applyFill="1" applyBorder="1" applyAlignment="1" applyProtection="1">
      <alignment horizontal="center"/>
      <protection/>
    </xf>
    <xf numFmtId="0" fontId="6" fillId="24" borderId="14" xfId="0" applyFont="1" applyFill="1" applyBorder="1" applyAlignment="1" applyProtection="1">
      <alignment horizontal="center"/>
      <protection/>
    </xf>
    <xf numFmtId="0" fontId="6" fillId="24" borderId="15" xfId="0" applyFont="1" applyFill="1" applyBorder="1" applyAlignment="1" applyProtection="1">
      <alignment horizontal="center"/>
      <protection/>
    </xf>
    <xf numFmtId="0" fontId="6" fillId="0" borderId="15" xfId="0" applyFont="1" applyFill="1" applyBorder="1" applyAlignment="1" applyProtection="1">
      <alignment horizontal="center"/>
      <protection/>
    </xf>
    <xf numFmtId="0" fontId="6" fillId="25" borderId="14" xfId="0" applyFont="1" applyFill="1" applyBorder="1" applyAlignment="1" applyProtection="1">
      <alignment horizontal="center"/>
      <protection/>
    </xf>
    <xf numFmtId="0" fontId="6" fillId="25" borderId="15" xfId="0" applyFont="1" applyFill="1" applyBorder="1" applyAlignment="1" applyProtection="1">
      <alignment horizontal="center"/>
      <protection/>
    </xf>
    <xf numFmtId="0" fontId="0" fillId="26" borderId="0" xfId="0" applyFont="1" applyFill="1" applyBorder="1" applyAlignment="1">
      <alignment horizontal="center" wrapText="1"/>
    </xf>
    <xf numFmtId="0" fontId="7" fillId="24" borderId="0" xfId="0" applyFont="1" applyFill="1" applyBorder="1" applyAlignment="1">
      <alignment/>
    </xf>
    <xf numFmtId="0" fontId="6" fillId="24" borderId="16" xfId="0" applyFont="1" applyFill="1" applyBorder="1" applyAlignment="1">
      <alignment/>
    </xf>
    <xf numFmtId="0" fontId="0" fillId="24" borderId="16" xfId="0" applyFill="1" applyBorder="1" applyAlignment="1">
      <alignment/>
    </xf>
    <xf numFmtId="0" fontId="0" fillId="24" borderId="17" xfId="0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6" fillId="24" borderId="16" xfId="0" applyNumberFormat="1" applyFont="1" applyFill="1" applyBorder="1" applyAlignment="1">
      <alignment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Fill="1" applyBorder="1" applyAlignment="1" applyProtection="1">
      <alignment horizontal="center" vertical="top" wrapText="1"/>
      <protection locked="0"/>
    </xf>
    <xf numFmtId="0" fontId="0" fillId="0" borderId="16" xfId="0" applyFill="1" applyBorder="1" applyAlignment="1">
      <alignment/>
    </xf>
    <xf numFmtId="0" fontId="6" fillId="25" borderId="16" xfId="0" applyFont="1" applyFill="1" applyBorder="1" applyAlignment="1">
      <alignment horizontal="right"/>
    </xf>
    <xf numFmtId="0" fontId="0" fillId="25" borderId="16" xfId="0" applyFill="1" applyBorder="1" applyAlignment="1">
      <alignment/>
    </xf>
    <xf numFmtId="0" fontId="0" fillId="25" borderId="17" xfId="0" applyFill="1" applyBorder="1" applyAlignment="1">
      <alignment/>
    </xf>
    <xf numFmtId="0" fontId="6" fillId="0" borderId="11" xfId="0" applyFont="1" applyBorder="1" applyAlignment="1">
      <alignment horizontal="center"/>
    </xf>
    <xf numFmtId="0" fontId="6" fillId="24" borderId="13" xfId="0" applyFont="1" applyFill="1" applyBorder="1" applyAlignment="1">
      <alignment horizontal="left"/>
    </xf>
    <xf numFmtId="0" fontId="0" fillId="24" borderId="18" xfId="0" applyFont="1" applyFill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6" fillId="25" borderId="13" xfId="0" applyFont="1" applyFill="1" applyBorder="1" applyAlignment="1">
      <alignment horizontal="left"/>
    </xf>
    <xf numFmtId="0" fontId="0" fillId="25" borderId="18" xfId="0" applyFont="1" applyFill="1" applyBorder="1" applyAlignment="1">
      <alignment horizontal="left"/>
    </xf>
    <xf numFmtId="0" fontId="0" fillId="26" borderId="19" xfId="0" applyFont="1" applyFill="1" applyBorder="1" applyAlignment="1">
      <alignment horizontal="left" wrapText="1" indent="4"/>
    </xf>
    <xf numFmtId="0" fontId="1" fillId="26" borderId="0" xfId="0" applyFont="1" applyFill="1" applyBorder="1" applyAlignment="1">
      <alignment horizontal="center" wrapText="1"/>
    </xf>
    <xf numFmtId="0" fontId="1" fillId="21" borderId="11" xfId="0" applyFont="1" applyFill="1" applyBorder="1" applyAlignment="1">
      <alignment horizontal="center" vertical="center" wrapText="1"/>
    </xf>
    <xf numFmtId="0" fontId="0" fillId="26" borderId="11" xfId="0" applyFont="1" applyFill="1" applyBorder="1" applyAlignment="1">
      <alignment horizontal="left" wrapText="1"/>
    </xf>
    <xf numFmtId="0" fontId="0" fillId="26" borderId="11" xfId="0" applyFont="1" applyFill="1" applyBorder="1" applyAlignment="1">
      <alignment wrapText="1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7" fillId="25" borderId="0" xfId="0" applyFont="1" applyFill="1" applyAlignment="1">
      <alignment/>
    </xf>
    <xf numFmtId="0" fontId="10" fillId="0" borderId="0" xfId="0" applyFont="1" applyAlignment="1">
      <alignment/>
    </xf>
    <xf numFmtId="0" fontId="10" fillId="24" borderId="0" xfId="0" applyFont="1" applyFill="1" applyBorder="1" applyAlignment="1">
      <alignment/>
    </xf>
    <xf numFmtId="0" fontId="10" fillId="25" borderId="0" xfId="0" applyFont="1" applyFill="1" applyAlignment="1">
      <alignment/>
    </xf>
    <xf numFmtId="22" fontId="1" fillId="0" borderId="0" xfId="0" applyNumberFormat="1" applyFont="1" applyAlignment="1">
      <alignment/>
    </xf>
    <xf numFmtId="169" fontId="7" fillId="0" borderId="0" xfId="0" applyNumberFormat="1" applyFont="1" applyBorder="1" applyAlignment="1">
      <alignment/>
    </xf>
    <xf numFmtId="169" fontId="11" fillId="0" borderId="0" xfId="0" applyNumberFormat="1" applyFont="1" applyBorder="1" applyAlignment="1" applyProtection="1">
      <alignment vertical="top" wrapText="1"/>
      <protection locked="0"/>
    </xf>
    <xf numFmtId="167" fontId="7" fillId="0" borderId="0" xfId="0" applyNumberFormat="1" applyFont="1" applyAlignment="1">
      <alignment/>
    </xf>
    <xf numFmtId="169" fontId="11" fillId="0" borderId="0" xfId="0" applyNumberFormat="1" applyFont="1" applyBorder="1" applyAlignment="1" applyProtection="1">
      <alignment vertical="top" wrapText="1"/>
      <protection locked="0"/>
    </xf>
    <xf numFmtId="167" fontId="6" fillId="0" borderId="11" xfId="0" applyNumberFormat="1" applyFont="1" applyBorder="1" applyAlignment="1" applyProtection="1">
      <alignment vertical="top" wrapText="1"/>
      <protection/>
    </xf>
    <xf numFmtId="2" fontId="6" fillId="24" borderId="12" xfId="0" applyNumberFormat="1" applyFont="1" applyFill="1" applyBorder="1" applyAlignment="1" applyProtection="1">
      <alignment horizontal="center" vertical="top" wrapText="1"/>
      <protection/>
    </xf>
    <xf numFmtId="2" fontId="6" fillId="0" borderId="12" xfId="0" applyNumberFormat="1" applyFont="1" applyFill="1" applyBorder="1" applyAlignment="1" applyProtection="1">
      <alignment horizontal="center" vertical="top" wrapText="1"/>
      <protection/>
    </xf>
    <xf numFmtId="2" fontId="6" fillId="0" borderId="12" xfId="0" applyNumberFormat="1" applyFont="1" applyFill="1" applyBorder="1" applyAlignment="1" applyProtection="1">
      <alignment horizontal="center" vertical="top" wrapText="1"/>
      <protection locked="0"/>
    </xf>
    <xf numFmtId="2" fontId="6" fillId="25" borderId="12" xfId="0" applyNumberFormat="1" applyFont="1" applyFill="1" applyBorder="1" applyAlignment="1" applyProtection="1">
      <alignment horizontal="center" vertical="top" wrapText="1"/>
      <protection/>
    </xf>
    <xf numFmtId="0" fontId="6" fillId="24" borderId="10" xfId="0" applyFont="1" applyFill="1" applyBorder="1" applyAlignment="1" applyProtection="1">
      <alignment horizontal="center" vertical="top" wrapText="1"/>
      <protection locked="0"/>
    </xf>
    <xf numFmtId="0" fontId="6" fillId="24" borderId="10" xfId="0" applyFont="1" applyFill="1" applyBorder="1" applyAlignment="1">
      <alignment/>
    </xf>
    <xf numFmtId="0" fontId="6" fillId="24" borderId="15" xfId="0" applyFont="1" applyFill="1" applyBorder="1" applyAlignment="1" applyProtection="1">
      <alignment horizontal="center" vertical="top" wrapText="1"/>
      <protection locked="0"/>
    </xf>
    <xf numFmtId="0" fontId="6" fillId="0" borderId="10" xfId="0" applyFont="1" applyFill="1" applyBorder="1" applyAlignment="1" applyProtection="1">
      <alignment horizontal="center" vertical="top" wrapText="1"/>
      <protection locked="0"/>
    </xf>
    <xf numFmtId="0" fontId="6" fillId="0" borderId="15" xfId="0" applyFont="1" applyFill="1" applyBorder="1" applyAlignment="1" applyProtection="1">
      <alignment horizontal="center" vertical="top" wrapText="1"/>
      <protection locked="0"/>
    </xf>
    <xf numFmtId="0" fontId="6" fillId="25" borderId="10" xfId="0" applyFont="1" applyFill="1" applyBorder="1" applyAlignment="1" applyProtection="1">
      <alignment horizontal="center" vertical="top" wrapText="1"/>
      <protection locked="0"/>
    </xf>
    <xf numFmtId="0" fontId="6" fillId="25" borderId="15" xfId="0" applyFont="1" applyFill="1" applyBorder="1" applyAlignment="1" applyProtection="1">
      <alignment horizontal="center" vertical="top" wrapText="1"/>
      <protection locked="0"/>
    </xf>
    <xf numFmtId="0" fontId="6" fillId="0" borderId="10" xfId="0" applyFont="1" applyBorder="1" applyAlignment="1" applyProtection="1">
      <alignment horizontal="center"/>
      <protection locked="0"/>
    </xf>
    <xf numFmtId="0" fontId="6" fillId="0" borderId="10" xfId="0" applyFont="1" applyBorder="1" applyAlignment="1">
      <alignment horizontal="center"/>
    </xf>
    <xf numFmtId="0" fontId="6" fillId="0" borderId="15" xfId="0" applyFont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 vertical="top" wrapText="1"/>
      <protection locked="0"/>
    </xf>
    <xf numFmtId="0" fontId="6" fillId="0" borderId="20" xfId="0" applyFont="1" applyFill="1" applyBorder="1" applyAlignment="1" applyProtection="1">
      <alignment horizontal="center" vertical="top" wrapText="1"/>
      <protection/>
    </xf>
    <xf numFmtId="0" fontId="6" fillId="0" borderId="21" xfId="0" applyFont="1" applyFill="1" applyBorder="1" applyAlignment="1" applyProtection="1">
      <alignment horizontal="center" vertical="top" wrapText="1"/>
      <protection/>
    </xf>
    <xf numFmtId="167" fontId="6" fillId="24" borderId="17" xfId="0" applyNumberFormat="1" applyFont="1" applyFill="1" applyBorder="1" applyAlignment="1" applyProtection="1">
      <alignment horizontal="center" vertical="top" wrapText="1"/>
      <protection/>
    </xf>
    <xf numFmtId="167" fontId="6" fillId="0" borderId="17" xfId="0" applyNumberFormat="1" applyFont="1" applyFill="1" applyBorder="1" applyAlignment="1" applyProtection="1">
      <alignment horizontal="center" vertical="top" wrapText="1"/>
      <protection/>
    </xf>
    <xf numFmtId="167" fontId="6" fillId="0" borderId="17" xfId="0" applyNumberFormat="1" applyFont="1" applyFill="1" applyBorder="1" applyAlignment="1" applyProtection="1">
      <alignment horizontal="center" vertical="top" wrapText="1"/>
      <protection locked="0"/>
    </xf>
    <xf numFmtId="167" fontId="6" fillId="25" borderId="17" xfId="0" applyNumberFormat="1" applyFont="1" applyFill="1" applyBorder="1" applyAlignment="1" applyProtection="1">
      <alignment horizontal="center" vertical="top" wrapText="1"/>
      <protection/>
    </xf>
    <xf numFmtId="167" fontId="6" fillId="0" borderId="17" xfId="0" applyNumberFormat="1" applyFont="1" applyFill="1" applyBorder="1" applyAlignment="1" applyProtection="1">
      <alignment horizontal="center"/>
      <protection/>
    </xf>
    <xf numFmtId="2" fontId="6" fillId="24" borderId="14" xfId="0" applyNumberFormat="1" applyFont="1" applyFill="1" applyBorder="1" applyAlignment="1" applyProtection="1">
      <alignment horizontal="center" vertical="top" wrapText="1"/>
      <protection locked="0"/>
    </xf>
    <xf numFmtId="2" fontId="6" fillId="24" borderId="10" xfId="0" applyNumberFormat="1" applyFont="1" applyFill="1" applyBorder="1" applyAlignment="1" applyProtection="1">
      <alignment horizontal="center" vertical="top" wrapText="1"/>
      <protection locked="0"/>
    </xf>
    <xf numFmtId="2" fontId="6" fillId="24" borderId="15" xfId="0" applyNumberFormat="1" applyFont="1" applyFill="1" applyBorder="1" applyAlignment="1" applyProtection="1">
      <alignment horizontal="center" vertical="top" wrapText="1"/>
      <protection locked="0"/>
    </xf>
    <xf numFmtId="2" fontId="6" fillId="0" borderId="14" xfId="0" applyNumberFormat="1" applyFont="1" applyBorder="1" applyAlignment="1" applyProtection="1">
      <alignment horizontal="center" vertical="top" wrapText="1"/>
      <protection locked="0"/>
    </xf>
    <xf numFmtId="2" fontId="6" fillId="0" borderId="20" xfId="0" applyNumberFormat="1" applyFont="1" applyBorder="1" applyAlignment="1" applyProtection="1">
      <alignment horizontal="center" vertical="top" wrapText="1"/>
      <protection locked="0"/>
    </xf>
    <xf numFmtId="2" fontId="6" fillId="0" borderId="21" xfId="0" applyNumberFormat="1" applyFont="1" applyBorder="1" applyAlignment="1" applyProtection="1">
      <alignment horizontal="center" vertical="top" wrapText="1"/>
      <protection locked="0"/>
    </xf>
    <xf numFmtId="0" fontId="6" fillId="24" borderId="12" xfId="0" applyFont="1" applyFill="1" applyBorder="1" applyAlignment="1" applyProtection="1">
      <alignment horizontal="center"/>
      <protection/>
    </xf>
    <xf numFmtId="0" fontId="6" fillId="24" borderId="22" xfId="0" applyFont="1" applyFill="1" applyBorder="1" applyAlignment="1" applyProtection="1">
      <alignment horizontal="center"/>
      <protection/>
    </xf>
    <xf numFmtId="0" fontId="6" fillId="0" borderId="12" xfId="0" applyFont="1" applyBorder="1" applyAlignment="1" applyProtection="1">
      <alignment horizontal="center"/>
      <protection/>
    </xf>
    <xf numFmtId="0" fontId="6" fillId="0" borderId="22" xfId="0" applyFont="1" applyBorder="1" applyAlignment="1" applyProtection="1">
      <alignment horizontal="center"/>
      <protection/>
    </xf>
    <xf numFmtId="0" fontId="6" fillId="0" borderId="12" xfId="0" applyFont="1" applyBorder="1" applyAlignment="1" applyProtection="1">
      <alignment horizontal="center"/>
      <protection locked="0"/>
    </xf>
    <xf numFmtId="0" fontId="6" fillId="0" borderId="22" xfId="0" applyFont="1" applyBorder="1" applyAlignment="1" applyProtection="1">
      <alignment horizontal="center"/>
      <protection locked="0"/>
    </xf>
    <xf numFmtId="0" fontId="6" fillId="25" borderId="12" xfId="0" applyFont="1" applyFill="1" applyBorder="1" applyAlignment="1" applyProtection="1">
      <alignment horizontal="center"/>
      <protection/>
    </xf>
    <xf numFmtId="0" fontId="6" fillId="0" borderId="23" xfId="0" applyFont="1" applyFill="1" applyBorder="1" applyAlignment="1" applyProtection="1">
      <alignment vertical="top" wrapText="1"/>
      <protection locked="0"/>
    </xf>
    <xf numFmtId="0" fontId="6" fillId="0" borderId="24" xfId="0" applyFont="1" applyBorder="1" applyAlignment="1">
      <alignment/>
    </xf>
    <xf numFmtId="0" fontId="6" fillId="0" borderId="25" xfId="0" applyFont="1" applyFill="1" applyBorder="1" applyAlignment="1" applyProtection="1">
      <alignment vertical="top" wrapText="1"/>
      <protection locked="0"/>
    </xf>
    <xf numFmtId="0" fontId="6" fillId="0" borderId="25" xfId="0" applyFont="1" applyBorder="1" applyAlignment="1" applyProtection="1">
      <alignment vertical="top" wrapText="1"/>
      <protection locked="0"/>
    </xf>
    <xf numFmtId="0" fontId="6" fillId="0" borderId="26" xfId="0" applyFont="1" applyBorder="1" applyAlignment="1" applyProtection="1">
      <alignment vertical="top" wrapText="1"/>
      <protection locked="0"/>
    </xf>
    <xf numFmtId="0" fontId="6" fillId="0" borderId="27" xfId="0" applyFont="1" applyBorder="1" applyAlignment="1" applyProtection="1">
      <alignment/>
      <protection locked="0"/>
    </xf>
    <xf numFmtId="0" fontId="6" fillId="0" borderId="23" xfId="0" applyFont="1" applyBorder="1" applyAlignment="1" applyProtection="1">
      <alignment vertical="top" wrapText="1"/>
      <protection locked="0"/>
    </xf>
    <xf numFmtId="0" fontId="6" fillId="0" borderId="24" xfId="0" applyFont="1" applyBorder="1" applyAlignment="1" applyProtection="1">
      <alignment/>
      <protection locked="0"/>
    </xf>
    <xf numFmtId="0" fontId="6" fillId="0" borderId="26" xfId="0" applyFont="1" applyFill="1" applyBorder="1" applyAlignment="1" applyProtection="1">
      <alignment vertical="top" wrapText="1"/>
      <protection locked="0"/>
    </xf>
    <xf numFmtId="0" fontId="6" fillId="0" borderId="27" xfId="0" applyFont="1" applyBorder="1" applyAlignment="1">
      <alignment/>
    </xf>
    <xf numFmtId="0" fontId="6" fillId="25" borderId="23" xfId="0" applyFont="1" applyFill="1" applyBorder="1" applyAlignment="1" applyProtection="1">
      <alignment vertical="top" wrapText="1"/>
      <protection locked="0"/>
    </xf>
    <xf numFmtId="0" fontId="6" fillId="25" borderId="24" xfId="0" applyFont="1" applyFill="1" applyBorder="1" applyAlignment="1" applyProtection="1">
      <alignment/>
      <protection locked="0"/>
    </xf>
    <xf numFmtId="0" fontId="6" fillId="25" borderId="25" xfId="0" applyFont="1" applyFill="1" applyBorder="1" applyAlignment="1" applyProtection="1">
      <alignment vertical="top" wrapText="1"/>
      <protection locked="0"/>
    </xf>
    <xf numFmtId="0" fontId="6" fillId="25" borderId="26" xfId="0" applyFont="1" applyFill="1" applyBorder="1" applyAlignment="1" applyProtection="1">
      <alignment vertical="top" wrapText="1"/>
      <protection locked="0"/>
    </xf>
    <xf numFmtId="0" fontId="6" fillId="25" borderId="27" xfId="0" applyFont="1" applyFill="1" applyBorder="1" applyAlignment="1">
      <alignment/>
    </xf>
    <xf numFmtId="0" fontId="6" fillId="0" borderId="24" xfId="0" applyFont="1" applyBorder="1" applyAlignment="1" applyProtection="1">
      <alignment vertical="top" wrapText="1"/>
      <protection locked="0"/>
    </xf>
    <xf numFmtId="2" fontId="0" fillId="0" borderId="0" xfId="0" applyNumberFormat="1" applyAlignment="1">
      <alignment/>
    </xf>
    <xf numFmtId="2" fontId="6" fillId="0" borderId="0" xfId="0" applyNumberFormat="1" applyFont="1" applyAlignment="1">
      <alignment/>
    </xf>
    <xf numFmtId="2" fontId="6" fillId="0" borderId="11" xfId="0" applyNumberFormat="1" applyFont="1" applyBorder="1" applyAlignment="1" applyProtection="1">
      <alignment vertical="top" wrapText="1"/>
      <protection/>
    </xf>
    <xf numFmtId="0" fontId="6" fillId="26" borderId="14" xfId="0" applyFont="1" applyFill="1" applyBorder="1" applyAlignment="1" applyProtection="1">
      <alignment horizontal="center"/>
      <protection locked="0"/>
    </xf>
    <xf numFmtId="0" fontId="6" fillId="26" borderId="14" xfId="0" applyFont="1" applyFill="1" applyBorder="1" applyAlignment="1" applyProtection="1">
      <alignment horizontal="center" vertical="top" wrapText="1"/>
      <protection locked="0"/>
    </xf>
    <xf numFmtId="0" fontId="6" fillId="25" borderId="17" xfId="0" applyFont="1" applyFill="1" applyBorder="1" applyAlignment="1">
      <alignment horizontal="left"/>
    </xf>
    <xf numFmtId="0" fontId="6" fillId="24" borderId="17" xfId="0" applyFont="1" applyFill="1" applyBorder="1" applyAlignment="1">
      <alignment/>
    </xf>
    <xf numFmtId="0" fontId="6" fillId="0" borderId="17" xfId="0" applyFont="1" applyBorder="1" applyAlignment="1">
      <alignment/>
    </xf>
    <xf numFmtId="0" fontId="6" fillId="25" borderId="18" xfId="0" applyFont="1" applyFill="1" applyBorder="1" applyAlignment="1">
      <alignment/>
    </xf>
    <xf numFmtId="0" fontId="6" fillId="24" borderId="18" xfId="0" applyFont="1" applyFill="1" applyBorder="1" applyAlignment="1">
      <alignment/>
    </xf>
    <xf numFmtId="0" fontId="0" fillId="24" borderId="28" xfId="0" applyFill="1" applyBorder="1" applyAlignment="1">
      <alignment/>
    </xf>
    <xf numFmtId="0" fontId="6" fillId="0" borderId="18" xfId="0" applyFont="1" applyBorder="1" applyAlignment="1">
      <alignment/>
    </xf>
    <xf numFmtId="1" fontId="6" fillId="0" borderId="11" xfId="0" applyNumberFormat="1" applyFont="1" applyFill="1" applyBorder="1" applyAlignment="1" applyProtection="1">
      <alignment horizontal="center" vertical="top" wrapText="1"/>
      <protection/>
    </xf>
    <xf numFmtId="1" fontId="6" fillId="24" borderId="11" xfId="0" applyNumberFormat="1" applyFont="1" applyFill="1" applyBorder="1" applyAlignment="1" applyProtection="1">
      <alignment horizontal="center" vertical="top" wrapText="1"/>
      <protection/>
    </xf>
    <xf numFmtId="1" fontId="0" fillId="0" borderId="0" xfId="0" applyNumberFormat="1" applyAlignment="1">
      <alignment horizontal="center"/>
    </xf>
    <xf numFmtId="1" fontId="6" fillId="0" borderId="11" xfId="0" applyNumberFormat="1" applyFont="1" applyBorder="1" applyAlignment="1">
      <alignment horizontal="center"/>
    </xf>
    <xf numFmtId="0" fontId="6" fillId="26" borderId="20" xfId="0" applyFont="1" applyFill="1" applyBorder="1" applyAlignment="1" applyProtection="1">
      <alignment horizontal="center" vertical="top" wrapText="1"/>
      <protection locked="0"/>
    </xf>
    <xf numFmtId="0" fontId="6" fillId="0" borderId="14" xfId="0" applyFont="1" applyFill="1" applyBorder="1" applyAlignment="1" applyProtection="1">
      <alignment horizontal="center" vertical="top" wrapText="1"/>
      <protection locked="0"/>
    </xf>
    <xf numFmtId="0" fontId="6" fillId="26" borderId="10" xfId="0" applyFont="1" applyFill="1" applyBorder="1" applyAlignment="1" applyProtection="1">
      <alignment horizontal="center" vertical="top" wrapText="1"/>
      <protection locked="0"/>
    </xf>
    <xf numFmtId="0" fontId="6" fillId="0" borderId="25" xfId="0" applyFont="1" applyBorder="1" applyAlignment="1" applyProtection="1">
      <alignment horizontal="left" vertical="top" wrapText="1" indent="1"/>
      <protection locked="0"/>
    </xf>
    <xf numFmtId="0" fontId="6" fillId="0" borderId="11" xfId="0" applyFont="1" applyBorder="1" applyAlignment="1" applyProtection="1">
      <alignment horizontal="left" indent="1"/>
      <protection locked="0"/>
    </xf>
    <xf numFmtId="169" fontId="12" fillId="0" borderId="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6" fillId="0" borderId="30" xfId="0" applyFont="1" applyFill="1" applyBorder="1" applyAlignment="1" applyProtection="1">
      <alignment horizontal="center" vertical="top" wrapText="1"/>
      <protection locked="0"/>
    </xf>
    <xf numFmtId="0" fontId="6" fillId="0" borderId="30" xfId="0" applyFont="1" applyBorder="1" applyAlignment="1">
      <alignment/>
    </xf>
    <xf numFmtId="0" fontId="6" fillId="0" borderId="31" xfId="0" applyFont="1" applyBorder="1" applyAlignment="1">
      <alignment/>
    </xf>
    <xf numFmtId="14" fontId="0" fillId="26" borderId="11" xfId="0" applyNumberFormat="1" applyFont="1" applyFill="1" applyBorder="1" applyAlignment="1">
      <alignment wrapText="1"/>
    </xf>
    <xf numFmtId="0" fontId="0" fillId="25" borderId="18" xfId="0" applyFont="1" applyFill="1" applyBorder="1" applyAlignment="1">
      <alignment/>
    </xf>
    <xf numFmtId="0" fontId="0" fillId="25" borderId="28" xfId="0" applyFill="1" applyBorder="1" applyAlignment="1">
      <alignment/>
    </xf>
    <xf numFmtId="0" fontId="0" fillId="0" borderId="18" xfId="0" applyFont="1" applyBorder="1" applyAlignment="1">
      <alignment/>
    </xf>
    <xf numFmtId="0" fontId="0" fillId="0" borderId="28" xfId="0" applyBorder="1" applyAlignment="1">
      <alignment/>
    </xf>
    <xf numFmtId="0" fontId="0" fillId="24" borderId="18" xfId="0" applyFill="1" applyBorder="1" applyAlignment="1">
      <alignment/>
    </xf>
    <xf numFmtId="0" fontId="0" fillId="0" borderId="18" xfId="0" applyFont="1" applyBorder="1" applyAlignment="1" applyProtection="1">
      <alignment vertical="top" wrapText="1"/>
      <protection locked="0"/>
    </xf>
    <xf numFmtId="0" fontId="2" fillId="0" borderId="28" xfId="0" applyFont="1" applyBorder="1" applyAlignment="1" applyProtection="1">
      <alignment vertical="top" wrapText="1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0" fontId="1" fillId="21" borderId="11" xfId="0" applyFont="1" applyFill="1" applyBorder="1" applyAlignment="1">
      <alignment horizontal="center" wrapText="1"/>
    </xf>
    <xf numFmtId="167" fontId="1" fillId="26" borderId="11" xfId="0" applyNumberFormat="1" applyFont="1" applyFill="1" applyBorder="1" applyAlignment="1">
      <alignment horizontal="center" wrapText="1"/>
    </xf>
    <xf numFmtId="0" fontId="1" fillId="26" borderId="11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6" fillId="0" borderId="32" xfId="0" applyFont="1" applyBorder="1" applyAlignment="1" applyProtection="1">
      <alignment horizontal="center"/>
      <protection locked="0"/>
    </xf>
    <xf numFmtId="0" fontId="6" fillId="25" borderId="32" xfId="0" applyFont="1" applyFill="1" applyBorder="1" applyAlignment="1">
      <alignment horizontal="center"/>
    </xf>
    <xf numFmtId="0" fontId="6" fillId="0" borderId="11" xfId="0" applyFont="1" applyBorder="1" applyAlignment="1" applyProtection="1">
      <alignment vertical="top" wrapText="1"/>
      <protection locked="0"/>
    </xf>
    <xf numFmtId="0" fontId="6" fillId="0" borderId="33" xfId="0" applyFont="1" applyBorder="1" applyAlignment="1" applyProtection="1">
      <alignment horizontal="center"/>
      <protection locked="0"/>
    </xf>
    <xf numFmtId="0" fontId="6" fillId="0" borderId="27" xfId="0" applyFont="1" applyBorder="1" applyAlignment="1" applyProtection="1">
      <alignment vertical="top" wrapText="1"/>
      <protection locked="0"/>
    </xf>
    <xf numFmtId="0" fontId="6" fillId="0" borderId="34" xfId="0" applyFont="1" applyBorder="1" applyAlignment="1" applyProtection="1">
      <alignment horizontal="center" vertical="top" wrapText="1"/>
      <protection locked="0"/>
    </xf>
    <xf numFmtId="0" fontId="6" fillId="0" borderId="33" xfId="0" applyFont="1" applyBorder="1" applyAlignment="1" applyProtection="1">
      <alignment horizontal="center" vertical="top" wrapText="1"/>
      <protection locked="0"/>
    </xf>
    <xf numFmtId="0" fontId="6" fillId="0" borderId="35" xfId="0" applyFont="1" applyBorder="1" applyAlignment="1" applyProtection="1">
      <alignment horizontal="center"/>
      <protection locked="0"/>
    </xf>
    <xf numFmtId="0" fontId="6" fillId="0" borderId="34" xfId="0" applyFont="1" applyFill="1" applyBorder="1" applyAlignment="1" applyProtection="1">
      <alignment horizontal="center" vertical="top" wrapText="1"/>
      <protection locked="0"/>
    </xf>
    <xf numFmtId="0" fontId="6" fillId="0" borderId="33" xfId="0" applyFont="1" applyFill="1" applyBorder="1" applyAlignment="1" applyProtection="1">
      <alignment horizontal="center" vertical="top" wrapText="1"/>
      <protection locked="0"/>
    </xf>
    <xf numFmtId="0" fontId="6" fillId="25" borderId="34" xfId="0" applyFont="1" applyFill="1" applyBorder="1" applyAlignment="1" applyProtection="1">
      <alignment horizontal="center" vertical="top" wrapText="1"/>
      <protection locked="0"/>
    </xf>
    <xf numFmtId="0" fontId="6" fillId="25" borderId="33" xfId="0" applyFont="1" applyFill="1" applyBorder="1" applyAlignment="1" applyProtection="1">
      <alignment horizontal="center" vertical="top" wrapText="1"/>
      <protection locked="0"/>
    </xf>
    <xf numFmtId="0" fontId="2" fillId="4" borderId="11" xfId="0" applyFont="1" applyFill="1" applyBorder="1" applyAlignment="1">
      <alignment/>
    </xf>
    <xf numFmtId="0" fontId="2" fillId="4" borderId="13" xfId="0" applyFont="1" applyFill="1" applyBorder="1" applyAlignment="1">
      <alignment/>
    </xf>
    <xf numFmtId="0" fontId="2" fillId="4" borderId="11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29" borderId="11" xfId="0" applyFont="1" applyFill="1" applyBorder="1" applyAlignment="1">
      <alignment/>
    </xf>
    <xf numFmtId="0" fontId="2" fillId="29" borderId="13" xfId="0" applyFont="1" applyFill="1" applyBorder="1" applyAlignment="1">
      <alignment/>
    </xf>
    <xf numFmtId="0" fontId="2" fillId="29" borderId="11" xfId="0" applyFont="1" applyFill="1" applyBorder="1" applyAlignment="1">
      <alignment horizontal="center"/>
    </xf>
    <xf numFmtId="0" fontId="2" fillId="29" borderId="13" xfId="0" applyFont="1" applyFill="1" applyBorder="1" applyAlignment="1">
      <alignment horizontal="center"/>
    </xf>
    <xf numFmtId="0" fontId="1" fillId="26" borderId="36" xfId="0" applyFont="1" applyFill="1" applyBorder="1" applyAlignment="1">
      <alignment horizontal="center"/>
    </xf>
    <xf numFmtId="0" fontId="1" fillId="26" borderId="32" xfId="0" applyFont="1" applyFill="1" applyBorder="1" applyAlignment="1">
      <alignment horizontal="center"/>
    </xf>
    <xf numFmtId="0" fontId="6" fillId="26" borderId="10" xfId="0" applyFont="1" applyFill="1" applyBorder="1" applyAlignment="1" applyProtection="1">
      <alignment horizontal="center"/>
      <protection locked="0"/>
    </xf>
    <xf numFmtId="0" fontId="6" fillId="0" borderId="14" xfId="0" applyFont="1" applyBorder="1" applyAlignment="1" applyProtection="1">
      <alignment horizontal="center"/>
      <protection locked="0"/>
    </xf>
    <xf numFmtId="0" fontId="6" fillId="15" borderId="30" xfId="0" applyFont="1" applyFill="1" applyBorder="1" applyAlignment="1" applyProtection="1">
      <alignment horizontal="center" vertical="top" wrapText="1"/>
      <protection locked="0"/>
    </xf>
    <xf numFmtId="0" fontId="6" fillId="0" borderId="37" xfId="0" applyFont="1" applyFill="1" applyBorder="1" applyAlignment="1" applyProtection="1">
      <alignment horizontal="center" vertical="top" wrapText="1"/>
      <protection locked="0"/>
    </xf>
    <xf numFmtId="2" fontId="30" fillId="0" borderId="20" xfId="0" applyNumberFormat="1" applyFont="1" applyBorder="1" applyAlignment="1" applyProtection="1">
      <alignment horizontal="center" vertical="top" wrapText="1"/>
      <protection locked="0"/>
    </xf>
    <xf numFmtId="2" fontId="30" fillId="0" borderId="21" xfId="0" applyNumberFormat="1" applyFont="1" applyBorder="1" applyAlignment="1" applyProtection="1">
      <alignment horizontal="center" vertical="top" wrapText="1"/>
      <protection locked="0"/>
    </xf>
    <xf numFmtId="0" fontId="6" fillId="24" borderId="14" xfId="0" applyFont="1" applyFill="1" applyBorder="1" applyAlignment="1" applyProtection="1">
      <alignment horizontal="center" vertical="top" wrapText="1"/>
      <protection locked="0"/>
    </xf>
    <xf numFmtId="2" fontId="30" fillId="0" borderId="14" xfId="0" applyNumberFormat="1" applyFont="1" applyBorder="1" applyAlignment="1" applyProtection="1">
      <alignment horizontal="center" vertical="top" wrapText="1"/>
      <protection locked="0"/>
    </xf>
    <xf numFmtId="0" fontId="6" fillId="25" borderId="24" xfId="0" applyFont="1" applyFill="1" applyBorder="1" applyAlignment="1">
      <alignment/>
    </xf>
    <xf numFmtId="0" fontId="6" fillId="30" borderId="10" xfId="0" applyFont="1" applyFill="1" applyBorder="1" applyAlignment="1" applyProtection="1">
      <alignment horizontal="center" vertical="top" wrapText="1"/>
      <protection locked="0"/>
    </xf>
    <xf numFmtId="0" fontId="6" fillId="25" borderId="14" xfId="0" applyFont="1" applyFill="1" applyBorder="1" applyAlignment="1" applyProtection="1">
      <alignment horizontal="center" vertical="top" wrapText="1"/>
      <protection locked="0"/>
    </xf>
    <xf numFmtId="0" fontId="6" fillId="0" borderId="23" xfId="0" applyFont="1" applyBorder="1" applyAlignment="1" applyProtection="1">
      <alignment horizontal="left" vertical="top" wrapText="1" indent="1"/>
      <protection locked="0"/>
    </xf>
    <xf numFmtId="0" fontId="6" fillId="0" borderId="24" xfId="0" applyFont="1" applyBorder="1" applyAlignment="1" applyProtection="1">
      <alignment horizontal="left" inden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Followed Hyperlink" xfId="39"/>
    <cellStyle name="Bad" xfId="40"/>
    <cellStyle name="Calculation" xfId="41"/>
    <cellStyle name="Check Cell" xfId="42"/>
    <cellStyle name="Comma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te" xfId="54"/>
    <cellStyle name="Output" xfId="55"/>
    <cellStyle name="Percent" xfId="56"/>
    <cellStyle name="Comma [0]" xfId="57"/>
    <cellStyle name="Currency [0]" xfId="58"/>
    <cellStyle name="Title" xfId="59"/>
    <cellStyle name="Total" xfId="60"/>
    <cellStyle name="Currency" xfId="61"/>
    <cellStyle name="Warning Text" xfId="62"/>
  </cellStyles>
  <dxfs count="83">
    <dxf>
      <font>
        <color indexed="9"/>
      </font>
    </dxf>
    <dxf>
      <font>
        <color indexed="9"/>
      </font>
    </dxf>
    <dxf>
      <font>
        <color indexed="9"/>
      </font>
    </dxf>
    <dxf>
      <fill>
        <patternFill>
          <bgColor indexed="43"/>
        </patternFill>
      </fill>
    </dxf>
    <dxf>
      <font>
        <color auto="1"/>
      </font>
      <fill>
        <patternFill>
          <fgColor indexed="42"/>
          <bgColor indexed="47"/>
        </patternFill>
      </fill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 patternType="solid">
          <bgColor indexed="9"/>
        </patternFill>
      </fill>
    </dxf>
    <dxf>
      <fill>
        <patternFill>
          <bgColor indexed="43"/>
        </patternFill>
      </fill>
    </dxf>
    <dxf>
      <font>
        <color auto="1"/>
      </font>
      <fill>
        <patternFill>
          <fgColor indexed="42"/>
          <bgColor indexed="47"/>
        </patternFill>
      </fill>
    </dxf>
    <dxf>
      <font>
        <color indexed="10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 patternType="solid">
          <bgColor indexed="9"/>
        </patternFill>
      </fill>
    </dxf>
    <dxf>
      <fill>
        <patternFill>
          <bgColor indexed="43"/>
        </patternFill>
      </fill>
    </dxf>
    <dxf>
      <font>
        <color auto="1"/>
      </font>
      <fill>
        <patternFill>
          <fgColor indexed="42"/>
          <bgColor indexed="47"/>
        </patternFill>
      </fill>
    </dxf>
    <dxf>
      <font>
        <color indexed="10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 patternType="solid">
          <bgColor indexed="9"/>
        </patternFill>
      </fill>
    </dxf>
    <dxf>
      <fill>
        <patternFill>
          <bgColor indexed="43"/>
        </patternFill>
      </fill>
    </dxf>
    <dxf>
      <font>
        <color auto="1"/>
      </font>
      <fill>
        <patternFill>
          <fgColor indexed="42"/>
          <bgColor indexed="47"/>
        </patternFill>
      </fill>
    </dxf>
    <dxf>
      <font>
        <color indexed="10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</dxf>
    <dxf>
      <fill>
        <patternFill>
          <bgColor indexed="43"/>
        </patternFill>
      </fill>
    </dxf>
    <dxf>
      <font>
        <color auto="1"/>
      </font>
      <fill>
        <patternFill>
          <fgColor indexed="42"/>
          <bgColor indexed="47"/>
        </patternFill>
      </fill>
    </dxf>
    <dxf>
      <font>
        <color indexed="10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</dxf>
    <dxf>
      <fill>
        <patternFill>
          <bgColor indexed="43"/>
        </patternFill>
      </fill>
    </dxf>
    <dxf>
      <font>
        <color auto="1"/>
      </font>
      <fill>
        <patternFill>
          <fgColor indexed="42"/>
          <bgColor indexed="47"/>
        </patternFill>
      </fill>
    </dxf>
    <dxf>
      <font>
        <color indexed="10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</dxf>
    <dxf>
      <fill>
        <patternFill>
          <bgColor indexed="43"/>
        </patternFill>
      </fill>
    </dxf>
    <dxf>
      <font>
        <color auto="1"/>
      </font>
      <fill>
        <patternFill>
          <fgColor indexed="42"/>
          <bgColor indexed="47"/>
        </patternFill>
      </fill>
    </dxf>
    <dxf>
      <font>
        <color indexed="10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</dxf>
    <dxf>
      <fill>
        <patternFill>
          <bgColor indexed="43"/>
        </patternFill>
      </fill>
    </dxf>
    <dxf>
      <font>
        <color auto="1"/>
      </font>
      <fill>
        <patternFill>
          <fgColor indexed="42"/>
          <bgColor indexed="47"/>
        </patternFill>
      </fill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</dxf>
    <dxf>
      <fill>
        <patternFill>
          <bgColor indexed="43"/>
        </patternFill>
      </fill>
    </dxf>
    <dxf>
      <font>
        <color auto="1"/>
      </font>
      <fill>
        <patternFill>
          <fgColor indexed="42"/>
          <bgColor indexed="47"/>
        </patternFill>
      </fill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</dxf>
    <dxf>
      <fill>
        <patternFill>
          <bgColor indexed="43"/>
        </patternFill>
      </fill>
    </dxf>
    <dxf>
      <font>
        <color auto="1"/>
      </font>
      <fill>
        <patternFill>
          <fgColor indexed="42"/>
          <bgColor indexed="47"/>
        </patternFill>
      </fill>
    </dxf>
    <dxf>
      <font>
        <color indexed="10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</dxf>
    <dxf>
      <fill>
        <patternFill>
          <bgColor indexed="43"/>
        </patternFill>
      </fill>
    </dxf>
    <dxf>
      <font>
        <color auto="1"/>
      </font>
      <fill>
        <patternFill>
          <fgColor indexed="42"/>
          <bgColor indexed="47"/>
        </patternFill>
      </fill>
    </dxf>
    <dxf/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</dxf>
    <dxf>
      <fill>
        <patternFill>
          <bgColor indexed="43"/>
        </patternFill>
      </fill>
    </dxf>
    <dxf>
      <font>
        <color auto="1"/>
      </font>
      <fill>
        <patternFill>
          <fgColor indexed="42"/>
          <bgColor indexed="47"/>
        </patternFill>
      </fill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Relationship Id="rId2" Type="http://schemas.openxmlformats.org/officeDocument/2006/relationships/image" Target="../media/image20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2.emf" /><Relationship Id="rId2" Type="http://schemas.openxmlformats.org/officeDocument/2006/relationships/image" Target="../media/image24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Relationship Id="rId2" Type="http://schemas.openxmlformats.org/officeDocument/2006/relationships/image" Target="../media/image7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7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7.emf" /><Relationship Id="rId2" Type="http://schemas.openxmlformats.org/officeDocument/2006/relationships/image" Target="../media/image19.emf" /><Relationship Id="rId3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1.emf" /><Relationship Id="rId2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8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8.emf" /><Relationship Id="rId2" Type="http://schemas.openxmlformats.org/officeDocument/2006/relationships/image" Target="../media/image23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Relationship Id="rId2" Type="http://schemas.openxmlformats.org/officeDocument/2006/relationships/image" Target="../media/image3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5.emf" /><Relationship Id="rId2" Type="http://schemas.openxmlformats.org/officeDocument/2006/relationships/image" Target="../media/image16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4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Relationship Id="rId2" Type="http://schemas.openxmlformats.org/officeDocument/2006/relationships/image" Target="../media/image12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6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2</xdr:row>
      <xdr:rowOff>0</xdr:rowOff>
    </xdr:from>
    <xdr:to>
      <xdr:col>11</xdr:col>
      <xdr:colOff>57150</xdr:colOff>
      <xdr:row>3</xdr:row>
      <xdr:rowOff>104775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24775" y="400050"/>
          <a:ext cx="638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47625</xdr:colOff>
      <xdr:row>3</xdr:row>
      <xdr:rowOff>114300</xdr:rowOff>
    </xdr:from>
    <xdr:to>
      <xdr:col>11</xdr:col>
      <xdr:colOff>38100</xdr:colOff>
      <xdr:row>5</xdr:row>
      <xdr:rowOff>19050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43825" y="714375"/>
          <a:ext cx="6000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38100</xdr:colOff>
      <xdr:row>2</xdr:row>
      <xdr:rowOff>28575</xdr:rowOff>
    </xdr:from>
    <xdr:to>
      <xdr:col>11</xdr:col>
      <xdr:colOff>66675</xdr:colOff>
      <xdr:row>3</xdr:row>
      <xdr:rowOff>133350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0" y="428625"/>
          <a:ext cx="638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57150</xdr:colOff>
      <xdr:row>3</xdr:row>
      <xdr:rowOff>133350</xdr:rowOff>
    </xdr:from>
    <xdr:to>
      <xdr:col>11</xdr:col>
      <xdr:colOff>47625</xdr:colOff>
      <xdr:row>5</xdr:row>
      <xdr:rowOff>38100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29550" y="733425"/>
          <a:ext cx="6000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38100</xdr:colOff>
      <xdr:row>2</xdr:row>
      <xdr:rowOff>28575</xdr:rowOff>
    </xdr:from>
    <xdr:to>
      <xdr:col>11</xdr:col>
      <xdr:colOff>66675</xdr:colOff>
      <xdr:row>3</xdr:row>
      <xdr:rowOff>133350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0" y="428625"/>
          <a:ext cx="638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47625</xdr:colOff>
      <xdr:row>3</xdr:row>
      <xdr:rowOff>133350</xdr:rowOff>
    </xdr:from>
    <xdr:to>
      <xdr:col>11</xdr:col>
      <xdr:colOff>38100</xdr:colOff>
      <xdr:row>5</xdr:row>
      <xdr:rowOff>38100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20025" y="733425"/>
          <a:ext cx="6000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38100</xdr:colOff>
      <xdr:row>2</xdr:row>
      <xdr:rowOff>28575</xdr:rowOff>
    </xdr:from>
    <xdr:to>
      <xdr:col>11</xdr:col>
      <xdr:colOff>66675</xdr:colOff>
      <xdr:row>3</xdr:row>
      <xdr:rowOff>133350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0" y="428625"/>
          <a:ext cx="638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28575</xdr:colOff>
      <xdr:row>3</xdr:row>
      <xdr:rowOff>133350</xdr:rowOff>
    </xdr:from>
    <xdr:to>
      <xdr:col>11</xdr:col>
      <xdr:colOff>85725</xdr:colOff>
      <xdr:row>5</xdr:row>
      <xdr:rowOff>57150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00975" y="733425"/>
          <a:ext cx="6667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3</xdr:row>
      <xdr:rowOff>19050</xdr:rowOff>
    </xdr:from>
    <xdr:to>
      <xdr:col>7</xdr:col>
      <xdr:colOff>419100</xdr:colOff>
      <xdr:row>4</xdr:row>
      <xdr:rowOff>123825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9175" y="628650"/>
          <a:ext cx="9906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47625</xdr:colOff>
      <xdr:row>4</xdr:row>
      <xdr:rowOff>133350</xdr:rowOff>
    </xdr:from>
    <xdr:to>
      <xdr:col>7</xdr:col>
      <xdr:colOff>419100</xdr:colOff>
      <xdr:row>6</xdr:row>
      <xdr:rowOff>38100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8700" y="942975"/>
          <a:ext cx="9810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47625</xdr:colOff>
      <xdr:row>6</xdr:row>
      <xdr:rowOff>38100</xdr:rowOff>
    </xdr:from>
    <xdr:to>
      <xdr:col>7</xdr:col>
      <xdr:colOff>409575</xdr:colOff>
      <xdr:row>7</xdr:row>
      <xdr:rowOff>142875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38700" y="1247775"/>
          <a:ext cx="9715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19050</xdr:colOff>
      <xdr:row>2</xdr:row>
      <xdr:rowOff>9525</xdr:rowOff>
    </xdr:from>
    <xdr:to>
      <xdr:col>11</xdr:col>
      <xdr:colOff>47625</xdr:colOff>
      <xdr:row>3</xdr:row>
      <xdr:rowOff>114300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409575"/>
          <a:ext cx="638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38100</xdr:colOff>
      <xdr:row>3</xdr:row>
      <xdr:rowOff>114300</xdr:rowOff>
    </xdr:from>
    <xdr:to>
      <xdr:col>11</xdr:col>
      <xdr:colOff>28575</xdr:colOff>
      <xdr:row>5</xdr:row>
      <xdr:rowOff>19050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0" y="714375"/>
          <a:ext cx="6000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2</xdr:row>
      <xdr:rowOff>0</xdr:rowOff>
    </xdr:from>
    <xdr:to>
      <xdr:col>11</xdr:col>
      <xdr:colOff>57150</xdr:colOff>
      <xdr:row>3</xdr:row>
      <xdr:rowOff>104775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00975" y="400050"/>
          <a:ext cx="638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47625</xdr:colOff>
      <xdr:row>3</xdr:row>
      <xdr:rowOff>114300</xdr:rowOff>
    </xdr:from>
    <xdr:to>
      <xdr:col>11</xdr:col>
      <xdr:colOff>38100</xdr:colOff>
      <xdr:row>5</xdr:row>
      <xdr:rowOff>19050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20025" y="714375"/>
          <a:ext cx="6000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2</xdr:row>
      <xdr:rowOff>0</xdr:rowOff>
    </xdr:from>
    <xdr:to>
      <xdr:col>11</xdr:col>
      <xdr:colOff>57150</xdr:colOff>
      <xdr:row>3</xdr:row>
      <xdr:rowOff>104775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00975" y="400050"/>
          <a:ext cx="638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47625</xdr:colOff>
      <xdr:row>3</xdr:row>
      <xdr:rowOff>104775</xdr:rowOff>
    </xdr:from>
    <xdr:to>
      <xdr:col>11</xdr:col>
      <xdr:colOff>38100</xdr:colOff>
      <xdr:row>5</xdr:row>
      <xdr:rowOff>9525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20025" y="704850"/>
          <a:ext cx="6000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57150</xdr:colOff>
      <xdr:row>2</xdr:row>
      <xdr:rowOff>28575</xdr:rowOff>
    </xdr:from>
    <xdr:to>
      <xdr:col>11</xdr:col>
      <xdr:colOff>85725</xdr:colOff>
      <xdr:row>3</xdr:row>
      <xdr:rowOff>133350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428625"/>
          <a:ext cx="638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57150</xdr:colOff>
      <xdr:row>3</xdr:row>
      <xdr:rowOff>133350</xdr:rowOff>
    </xdr:from>
    <xdr:to>
      <xdr:col>11</xdr:col>
      <xdr:colOff>47625</xdr:colOff>
      <xdr:row>5</xdr:row>
      <xdr:rowOff>38100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29550" y="733425"/>
          <a:ext cx="6000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47625</xdr:colOff>
      <xdr:row>2</xdr:row>
      <xdr:rowOff>28575</xdr:rowOff>
    </xdr:from>
    <xdr:to>
      <xdr:col>11</xdr:col>
      <xdr:colOff>76200</xdr:colOff>
      <xdr:row>3</xdr:row>
      <xdr:rowOff>133350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428625"/>
          <a:ext cx="638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66675</xdr:colOff>
      <xdr:row>3</xdr:row>
      <xdr:rowOff>133350</xdr:rowOff>
    </xdr:from>
    <xdr:to>
      <xdr:col>11</xdr:col>
      <xdr:colOff>57150</xdr:colOff>
      <xdr:row>5</xdr:row>
      <xdr:rowOff>38100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39075" y="733425"/>
          <a:ext cx="6000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38100</xdr:colOff>
      <xdr:row>2</xdr:row>
      <xdr:rowOff>28575</xdr:rowOff>
    </xdr:from>
    <xdr:to>
      <xdr:col>11</xdr:col>
      <xdr:colOff>66675</xdr:colOff>
      <xdr:row>3</xdr:row>
      <xdr:rowOff>133350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0" y="428625"/>
          <a:ext cx="638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57150</xdr:colOff>
      <xdr:row>3</xdr:row>
      <xdr:rowOff>133350</xdr:rowOff>
    </xdr:from>
    <xdr:to>
      <xdr:col>11</xdr:col>
      <xdr:colOff>47625</xdr:colOff>
      <xdr:row>5</xdr:row>
      <xdr:rowOff>38100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29550" y="733425"/>
          <a:ext cx="6000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38100</xdr:colOff>
      <xdr:row>2</xdr:row>
      <xdr:rowOff>28575</xdr:rowOff>
    </xdr:from>
    <xdr:to>
      <xdr:col>11</xdr:col>
      <xdr:colOff>66675</xdr:colOff>
      <xdr:row>3</xdr:row>
      <xdr:rowOff>133350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0" y="428625"/>
          <a:ext cx="638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57150</xdr:colOff>
      <xdr:row>3</xdr:row>
      <xdr:rowOff>133350</xdr:rowOff>
    </xdr:from>
    <xdr:to>
      <xdr:col>11</xdr:col>
      <xdr:colOff>47625</xdr:colOff>
      <xdr:row>5</xdr:row>
      <xdr:rowOff>38100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29550" y="733425"/>
          <a:ext cx="6000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38100</xdr:colOff>
      <xdr:row>2</xdr:row>
      <xdr:rowOff>19050</xdr:rowOff>
    </xdr:from>
    <xdr:to>
      <xdr:col>11</xdr:col>
      <xdr:colOff>66675</xdr:colOff>
      <xdr:row>3</xdr:row>
      <xdr:rowOff>123825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0" y="419100"/>
          <a:ext cx="638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57150</xdr:colOff>
      <xdr:row>3</xdr:row>
      <xdr:rowOff>114300</xdr:rowOff>
    </xdr:from>
    <xdr:to>
      <xdr:col>11</xdr:col>
      <xdr:colOff>47625</xdr:colOff>
      <xdr:row>5</xdr:row>
      <xdr:rowOff>19050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29550" y="714375"/>
          <a:ext cx="6000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2"/>
  <dimension ref="A1:O33"/>
  <sheetViews>
    <sheetView showGridLines="0" zoomScalePageLayoutView="0" workbookViewId="0" topLeftCell="A1">
      <selection activeCell="B4" sqref="B4"/>
    </sheetView>
  </sheetViews>
  <sheetFormatPr defaultColWidth="9.140625" defaultRowHeight="12.75"/>
  <cols>
    <col min="1" max="1" width="5.140625" style="0" customWidth="1"/>
    <col min="2" max="2" width="28.28125" style="0" customWidth="1"/>
    <col min="3" max="3" width="20.28125" style="0" customWidth="1"/>
    <col min="4" max="4" width="14.7109375" style="0" customWidth="1"/>
    <col min="5" max="5" width="14.8515625" style="0" customWidth="1"/>
    <col min="6" max="6" width="8.421875" style="0" customWidth="1"/>
    <col min="7" max="7" width="7.8515625" style="0" customWidth="1"/>
    <col min="8" max="8" width="9.421875" style="1" customWidth="1"/>
    <col min="9" max="9" width="6.421875" style="0" customWidth="1"/>
    <col min="10" max="10" width="10.00390625" style="2" hidden="1" customWidth="1"/>
    <col min="15" max="15" width="14.421875" style="0" bestFit="1" customWidth="1"/>
  </cols>
  <sheetData>
    <row r="1" spans="1:11" ht="18.75" customHeight="1">
      <c r="A1" s="73" t="s">
        <v>110</v>
      </c>
      <c r="C1" s="3"/>
      <c r="D1" s="3"/>
      <c r="E1" s="3"/>
      <c r="F1" s="3"/>
      <c r="G1" s="15"/>
      <c r="H1" s="5"/>
      <c r="I1" s="5"/>
      <c r="J1" s="14"/>
      <c r="K1" s="5"/>
    </row>
    <row r="2" ht="12.75">
      <c r="H2"/>
    </row>
    <row r="3" spans="1:14" ht="15.75" thickBot="1">
      <c r="A3" s="184" t="s">
        <v>0</v>
      </c>
      <c r="B3" s="185" t="s">
        <v>1</v>
      </c>
      <c r="C3" s="185" t="s">
        <v>111</v>
      </c>
      <c r="D3" s="185" t="s">
        <v>31</v>
      </c>
      <c r="E3" s="186" t="s">
        <v>11</v>
      </c>
      <c r="F3" s="187" t="s">
        <v>3</v>
      </c>
      <c r="G3" s="187" t="s">
        <v>4</v>
      </c>
      <c r="H3" s="187" t="s">
        <v>5</v>
      </c>
      <c r="I3" s="187" t="s">
        <v>2</v>
      </c>
      <c r="J3" s="36" t="s">
        <v>32</v>
      </c>
      <c r="M3" s="70">
        <v>0.9180392928318084</v>
      </c>
      <c r="N3" s="70">
        <f aca="true" ca="1" t="shared" si="0" ref="N3:N23">RAND()</f>
        <v>0.6311270547979229</v>
      </c>
    </row>
    <row r="4" spans="1:15" ht="15.75" customHeight="1">
      <c r="A4" s="112">
        <f>IF(OR(F4="",I4=""),"",1)</f>
        <v>1</v>
      </c>
      <c r="B4" s="123" t="s">
        <v>114</v>
      </c>
      <c r="C4" s="124" t="s">
        <v>115</v>
      </c>
      <c r="D4" s="177"/>
      <c r="E4" s="172" t="str">
        <f ca="1">IF(B4="","",IF(OR(D4="",YEAR(NOW())-D4&gt;1900),"Avoin",IF(YEAR(NOW())-D4&gt;=60,60,IF(YEAR(NOW())-D4&gt;=50,50,IF(YEAR(NOW())-D4&gt;20,"Avoin",IF(YEAR(NOW())-D4&lt;=17,17,20))))))</f>
        <v>Avoin</v>
      </c>
      <c r="F4" s="201">
        <v>63.1</v>
      </c>
      <c r="G4" s="103">
        <f>IF(AND(B4="",F4=""),1,IF(F4="",0,CEILING(F4*0.666666,2.5)))</f>
        <v>42.5</v>
      </c>
      <c r="H4" s="83">
        <f>IF(F4="",-1,-(F4*0.666666)+G4)</f>
        <v>0.43337540000000274</v>
      </c>
      <c r="I4" s="195">
        <v>21</v>
      </c>
      <c r="J4" s="16">
        <f>IF(AND(B4="",F4="",I4=""),-1,IF(I4="",1-(G4/150+M4/100),I4))</f>
        <v>21</v>
      </c>
      <c r="M4" s="45">
        <v>0.9458835699193431</v>
      </c>
      <c r="N4" s="70">
        <f ca="1" t="shared" si="0"/>
        <v>0.7073522391977098</v>
      </c>
      <c r="O4" s="2"/>
    </row>
    <row r="5" spans="1:15" ht="15.75" customHeight="1">
      <c r="A5" s="113">
        <f aca="true" t="shared" si="1" ref="A5:A23">IF(OR(F5="",I5=""),"",A4+1)</f>
        <v>2</v>
      </c>
      <c r="B5" s="120" t="s">
        <v>113</v>
      </c>
      <c r="C5" s="17" t="s">
        <v>112</v>
      </c>
      <c r="D5" s="178"/>
      <c r="E5" s="172" t="str">
        <f ca="1">IF(B5="","",IF(OR(D5="",YEAR(NOW())-D5&gt;1900),"Avoin",IF(YEAR(NOW())-D5&gt;=60,60,IF(YEAR(NOW())-D5&gt;=50,50,IF(YEAR(NOW())-D5&gt;20,"Avoin",IF(YEAR(NOW())-D5&lt;=17,17,20))))))</f>
        <v>Avoin</v>
      </c>
      <c r="F5" s="108">
        <v>55.7</v>
      </c>
      <c r="G5" s="103">
        <f>IF(AND(B5="",F5=""),1,IF(F5="",0,CEILING(F5*0.666666,2.5)))</f>
        <v>37.5</v>
      </c>
      <c r="H5" s="83">
        <f>IF(F5="",-1,-(F5*0.666666)+G5)</f>
        <v>0.36670379999999625</v>
      </c>
      <c r="I5" s="194">
        <v>18</v>
      </c>
      <c r="J5" s="16">
        <f>IF(AND(B5="",F5="",I5=""),-1,IF(I5="",1-(G5/150+M5/100),I5))</f>
        <v>18</v>
      </c>
      <c r="M5" s="45">
        <v>0.1</v>
      </c>
      <c r="N5" s="70">
        <f ca="1" t="shared" si="0"/>
        <v>0.4545600502805043</v>
      </c>
      <c r="O5" s="76"/>
    </row>
    <row r="6" spans="1:15" ht="15.75" customHeight="1">
      <c r="A6" s="113">
        <f t="shared" si="1"/>
      </c>
      <c r="B6" s="120"/>
      <c r="C6" s="17"/>
      <c r="D6" s="178"/>
      <c r="E6" s="172">
        <f ca="1">IF(B6="","",IF(OR(D6="",YEAR(NOW())-D6&gt;1900),"Avoin",IF(YEAR(NOW())-D6&gt;=60,60,IF(YEAR(NOW())-D6&gt;=50,50,IF(YEAR(NOW())-D6&gt;20,"Avoin",IF(YEAR(NOW())-D6&lt;=17,17,20))))))</f>
      </c>
      <c r="F6" s="198"/>
      <c r="G6" s="103">
        <f>IF(AND(B6="",F6=""),1,IF(F6="",0,CEILING(F6*0.666666,2.5)))</f>
        <v>1</v>
      </c>
      <c r="H6" s="83">
        <f>IF(F6="",-1,-(F6*0.666666)+G6)</f>
        <v>-1</v>
      </c>
      <c r="I6" s="93"/>
      <c r="J6" s="16">
        <f>IF(AND(B6="",F6="",I6=""),-1,IF(I6="",1-(G6/150+M6/100),I6))</f>
        <v>-1</v>
      </c>
      <c r="M6" s="45">
        <v>0.09951603965231448</v>
      </c>
      <c r="N6" s="70">
        <f ca="1" t="shared" si="0"/>
        <v>0.6221311931687126</v>
      </c>
      <c r="O6" s="2"/>
    </row>
    <row r="7" spans="1:14" ht="15.75" customHeight="1">
      <c r="A7" s="113">
        <f t="shared" si="1"/>
      </c>
      <c r="B7" s="120"/>
      <c r="C7" s="17"/>
      <c r="D7" s="175"/>
      <c r="E7" s="172">
        <f ca="1">IF(B7="","",IF(OR(D7="",YEAR(NOW())-D7&gt;1900),"Avoin",IF(YEAR(NOW())-D7&gt;=60,60,IF(YEAR(NOW())-D7&gt;=50,50,IF(YEAR(NOW())-D7&gt;20,"Avoin",IF(YEAR(NOW())-D7&lt;=17,17,20))))))</f>
      </c>
      <c r="F7" s="198"/>
      <c r="G7" s="103">
        <f>IF(AND(B7="",F7=""),1,IF(F7="",0,CEILING(F7*0.666666,2.5)))</f>
        <v>1</v>
      </c>
      <c r="H7" s="83">
        <f>IF(F7="",-1,-(F7*0.666666)+G7)</f>
        <v>-1</v>
      </c>
      <c r="I7" s="93"/>
      <c r="J7" s="16">
        <f>IF(AND(B7="",F7="",I7=""),-1,IF(I7="",1-(G7/150+M7/100),I7))</f>
        <v>-1</v>
      </c>
      <c r="M7" s="45">
        <v>0.19044870012894966</v>
      </c>
      <c r="N7" s="70">
        <f ca="1" t="shared" si="0"/>
        <v>0.5560691334399506</v>
      </c>
    </row>
    <row r="8" spans="1:14" ht="15.75" customHeight="1">
      <c r="A8" s="113">
        <f t="shared" si="1"/>
      </c>
      <c r="B8" s="120"/>
      <c r="C8" s="17"/>
      <c r="D8" s="178"/>
      <c r="E8" s="172">
        <f ca="1">IF(B8="","",IF(OR(D8="",YEAR(NOW())-D8&gt;1900),"Avoin",IF(YEAR(NOW())-D8&gt;=60,60,IF(YEAR(NOW())-D8&gt;=50,50,IF(YEAR(NOW())-D8&gt;20,"Avoin",IF(YEAR(NOW())-D8&lt;=17,17,20))))))</f>
      </c>
      <c r="F8" s="198"/>
      <c r="G8" s="103">
        <f>IF(AND(B8="",F8=""),1,IF(F8="",0,CEILING(F8*0.666666,2.5)))</f>
        <v>1</v>
      </c>
      <c r="H8" s="83">
        <f>IF(F8="",-1,-(F8*0.666666)+G8)</f>
        <v>-1</v>
      </c>
      <c r="I8" s="93"/>
      <c r="J8" s="16">
        <f>IF(AND(B8="",F8="",I8=""),-1,IF(I8="",1-(G8/150+M8/100),I8))</f>
        <v>-1</v>
      </c>
      <c r="M8" s="45">
        <v>0.20937910765100876</v>
      </c>
      <c r="N8" s="70">
        <f ca="1" t="shared" si="0"/>
        <v>0.907980201193505</v>
      </c>
    </row>
    <row r="9" spans="1:14" ht="15.75" customHeight="1">
      <c r="A9" s="113">
        <f t="shared" si="1"/>
      </c>
      <c r="B9" s="120"/>
      <c r="C9" s="17"/>
      <c r="D9" s="178"/>
      <c r="E9" s="172">
        <f ca="1">IF(B9="","",IF(OR(D9="",YEAR(NOW())-D9&gt;1900),"Avoin",IF(YEAR(NOW())-D9&gt;=60,60,IF(YEAR(NOW())-D9&gt;=50,50,IF(YEAR(NOW())-D9&gt;20,"Avoin",IF(YEAR(NOW())-D9&lt;=17,17,20))))))</f>
      </c>
      <c r="F9" s="198"/>
      <c r="G9" s="103">
        <f>IF(AND(B9="",F9=""),1,IF(F9="",0,CEILING(F9*0.666666,2.5)))</f>
        <v>1</v>
      </c>
      <c r="H9" s="83">
        <f>IF(F9="",-1,-(F9*0.666666)+G9)</f>
        <v>-1</v>
      </c>
      <c r="I9" s="94"/>
      <c r="J9" s="16">
        <f>IF(AND(B9="",F9="",I9=""),-1,IF(I9="",1-(G9/150+M9/100),I9))</f>
        <v>-1</v>
      </c>
      <c r="M9" s="45">
        <v>0.24268564630403355</v>
      </c>
      <c r="N9" s="70">
        <f ca="1" t="shared" si="0"/>
        <v>0.6429198686627413</v>
      </c>
    </row>
    <row r="10" spans="1:14" ht="15.75" customHeight="1">
      <c r="A10" s="113">
        <f t="shared" si="1"/>
      </c>
      <c r="B10" s="120"/>
      <c r="C10" s="17"/>
      <c r="D10" s="175"/>
      <c r="E10" s="172">
        <f ca="1">IF(B10="","",IF(OR(D10="",YEAR(NOW())-D10&gt;1900),"Avoin",IF(YEAR(NOW())-D10&gt;=60,60,IF(YEAR(NOW())-D10&gt;=50,50,IF(YEAR(NOW())-D10&gt;20,"Avoin",IF(YEAR(NOW())-D10&lt;=17,17,20))))))</f>
      </c>
      <c r="F10" s="198"/>
      <c r="G10" s="103">
        <f>IF(AND(B10="",F10=""),1,IF(F10="",0,CEILING(F10*0.666666,2.5)))</f>
        <v>1</v>
      </c>
      <c r="H10" s="83">
        <f>IF(F10="",-1,-(F10*0.666666)+G10)</f>
        <v>-1</v>
      </c>
      <c r="I10" s="93"/>
      <c r="J10" s="16">
        <f>IF(AND(B10="",F10="",I10=""),-1,IF(I10="",1-(G10/150+M10/100),I10))</f>
        <v>-1</v>
      </c>
      <c r="M10" s="45">
        <v>0.2504716215969498</v>
      </c>
      <c r="N10" s="70">
        <f ca="1" t="shared" si="0"/>
        <v>0.7914719222096496</v>
      </c>
    </row>
    <row r="11" spans="1:14" ht="15.75" customHeight="1">
      <c r="A11" s="113">
        <f t="shared" si="1"/>
      </c>
      <c r="B11" s="120"/>
      <c r="C11" s="17"/>
      <c r="D11" s="175"/>
      <c r="E11" s="172">
        <f ca="1">IF(B11="","",IF(OR(D11="",YEAR(NOW())-D11&gt;1900),"Avoin",IF(YEAR(NOW())-D11&gt;=60,60,IF(YEAR(NOW())-D11&gt;=50,50,IF(YEAR(NOW())-D11&gt;20,"Avoin",IF(YEAR(NOW())-D11&lt;=17,17,20))))))</f>
      </c>
      <c r="F11" s="198"/>
      <c r="G11" s="103">
        <f>IF(AND(B11="",F11=""),1,IF(F11="",0,CEILING(F11*0.666666,2.5)))</f>
        <v>1</v>
      </c>
      <c r="H11" s="83">
        <f>IF(F11="",-1,-(F11*0.666666)+G11)</f>
        <v>-1</v>
      </c>
      <c r="I11" s="93"/>
      <c r="J11" s="16">
        <f>IF(AND(B11="",F11="",I11=""),-1,IF(I11="",1-(G11/150+M11/100),I11))</f>
        <v>-1</v>
      </c>
      <c r="M11" s="45">
        <v>0.32707917474660064</v>
      </c>
      <c r="N11" s="70">
        <f ca="1" t="shared" si="0"/>
        <v>0.2487100369012687</v>
      </c>
    </row>
    <row r="12" spans="1:14" ht="15.75" customHeight="1">
      <c r="A12" s="113">
        <f t="shared" si="1"/>
      </c>
      <c r="B12" s="120"/>
      <c r="C12" s="17"/>
      <c r="D12" s="175"/>
      <c r="E12" s="172">
        <f ca="1">IF(B12="","",IF(OR(D12="",YEAR(NOW())-D12&gt;1900),"Avoin",IF(YEAR(NOW())-D12&gt;=60,60,IF(YEAR(NOW())-D12&gt;=50,50,IF(YEAR(NOW())-D12&gt;20,"Avoin",IF(YEAR(NOW())-D12&lt;=17,17,20))))))</f>
      </c>
      <c r="F12" s="198"/>
      <c r="G12" s="103">
        <f>IF(AND(B12="",F12=""),1,IF(F12="",0,CEILING(F12*0.666666,2.5)))</f>
        <v>1</v>
      </c>
      <c r="H12" s="83">
        <f>IF(F12="",-1,-(F12*0.666666)+G12)</f>
        <v>-1</v>
      </c>
      <c r="I12" s="94"/>
      <c r="J12" s="16">
        <f>IF(AND(B12="",F12="",I12=""),-1,IF(I12="",1-(G12/150+M12/100),I12))</f>
        <v>-1</v>
      </c>
      <c r="M12" s="45">
        <v>0.5161827849139213</v>
      </c>
      <c r="N12" s="70">
        <f ca="1" t="shared" si="0"/>
        <v>0.3884755201729737</v>
      </c>
    </row>
    <row r="13" spans="1:14" ht="15.75" customHeight="1">
      <c r="A13" s="113">
        <f t="shared" si="1"/>
      </c>
      <c r="B13" s="120"/>
      <c r="C13" s="17"/>
      <c r="D13" s="175"/>
      <c r="E13" s="172">
        <f ca="1">IF(B13="","",IF(OR(D13="",YEAR(NOW())-D13&gt;1900),"Avoin",IF(YEAR(NOW())-D13&gt;=60,60,IF(YEAR(NOW())-D13&gt;=50,50,IF(YEAR(NOW())-D13&gt;20,"Avoin",IF(YEAR(NOW())-D13&lt;=17,17,20))))))</f>
      </c>
      <c r="F13" s="198"/>
      <c r="G13" s="103">
        <f>IF(AND(B13="",F13=""),1,IF(F13="",0,CEILING(F13*0.666666,2.5)))</f>
        <v>1</v>
      </c>
      <c r="H13" s="83">
        <f>IF(F13="",-1,-(F13*0.666666)+G13)</f>
        <v>-1</v>
      </c>
      <c r="I13" s="94"/>
      <c r="J13" s="16">
        <f>IF(AND(B13="",F13="",I13=""),-1,IF(I13="",1-(G13/150+M13/100),I13))</f>
        <v>-1</v>
      </c>
      <c r="M13" s="45">
        <v>0.8542146948552789</v>
      </c>
      <c r="N13" s="70">
        <f ca="1" t="shared" si="0"/>
        <v>0.4984196310846354</v>
      </c>
    </row>
    <row r="14" spans="1:14" ht="15.75" customHeight="1">
      <c r="A14" s="113">
        <f t="shared" si="1"/>
      </c>
      <c r="B14" s="120"/>
      <c r="C14" s="17"/>
      <c r="D14" s="178"/>
      <c r="E14" s="172">
        <f ca="1">IF(B14="","",IF(OR(D14="",YEAR(NOW())-D14&gt;1900),"Avoin",IF(YEAR(NOW())-D14&gt;=60,60,IF(YEAR(NOW())-D14&gt;=50,50,IF(YEAR(NOW())-D14&gt;20,"Avoin",IF(YEAR(NOW())-D14&lt;=17,17,20))))))</f>
      </c>
      <c r="F14" s="198"/>
      <c r="G14" s="103">
        <f>IF(AND(B14="",F14=""),1,IF(F14="",0,CEILING(F14*0.666666,2.5)))</f>
        <v>1</v>
      </c>
      <c r="H14" s="83">
        <f>IF(F14="",-1,-(F14*0.666666)+G14)</f>
        <v>-1</v>
      </c>
      <c r="I14" s="94"/>
      <c r="J14" s="16">
        <f>IF(AND(B14="",F14="",I14=""),-1,IF(I14="",1-(G14/150+M14/100),I14))</f>
        <v>-1</v>
      </c>
      <c r="M14" s="45">
        <v>0.9525332572291596</v>
      </c>
      <c r="N14" s="70">
        <f ca="1" t="shared" si="0"/>
        <v>0.5571361675797002</v>
      </c>
    </row>
    <row r="15" spans="1:14" ht="15.75" customHeight="1">
      <c r="A15" s="113">
        <f t="shared" si="1"/>
      </c>
      <c r="B15" s="120"/>
      <c r="C15" s="17"/>
      <c r="D15" s="175"/>
      <c r="E15" s="172">
        <f ca="1">IF(B15="","",IF(OR(D15="",YEAR(NOW())-D15&gt;1900),"Avoin",IF(YEAR(NOW())-D15&gt;=60,60,IF(YEAR(NOW())-D15&gt;=50,50,IF(YEAR(NOW())-D15&gt;20,"Avoin",IF(YEAR(NOW())-D15&lt;=17,17,20))))))</f>
      </c>
      <c r="F15" s="198"/>
      <c r="G15" s="103">
        <f>IF(AND(B15="",F15=""),1,IF(F15="",0,CEILING(F15*0.666666,2.5)))</f>
        <v>1</v>
      </c>
      <c r="H15" s="83">
        <f>IF(F15="",-1,-(F15*0.666666)+G15)</f>
        <v>-1</v>
      </c>
      <c r="I15" s="93"/>
      <c r="J15" s="16">
        <f>IF(AND(B15="",F15="",I15=""),-1,IF(I15="",1-(G15/150+M15/100),I15))</f>
        <v>-1</v>
      </c>
      <c r="M15" s="45">
        <v>0.9596820640982826</v>
      </c>
      <c r="N15" s="70">
        <f ca="1" t="shared" si="0"/>
        <v>0.36970451696952034</v>
      </c>
    </row>
    <row r="16" spans="1:14" ht="15.75" customHeight="1">
      <c r="A16" s="113">
        <f t="shared" si="1"/>
      </c>
      <c r="B16" s="120"/>
      <c r="C16" s="17"/>
      <c r="D16" s="175"/>
      <c r="E16" s="172">
        <f ca="1">IF(B16="","",IF(OR(D16="",YEAR(NOW())-D16&gt;1900),"Avoin",IF(YEAR(NOW())-D16&gt;=60,60,IF(YEAR(NOW())-D16&gt;=50,50,IF(YEAR(NOW())-D16&gt;20,"Avoin",IF(YEAR(NOW())-D16&lt;=17,17,20))))))</f>
      </c>
      <c r="F16" s="198"/>
      <c r="G16" s="103">
        <f>IF(AND(B16="",F16=""),1,IF(F16="",0,CEILING(F16*0.666666,2.5)))</f>
        <v>1</v>
      </c>
      <c r="H16" s="83">
        <f>IF(F16="",-1,-(F16*0.666666)+G16)</f>
        <v>-1</v>
      </c>
      <c r="I16" s="94"/>
      <c r="J16" s="16">
        <f>IF(AND(B16="",F16="",I16=""),-1,IF(I16="",1-(G16/150+M16/100),I16))</f>
        <v>-1</v>
      </c>
      <c r="M16" s="45">
        <v>0.671218036234424</v>
      </c>
      <c r="N16" s="70">
        <f ca="1" t="shared" si="0"/>
        <v>0.935552106433557</v>
      </c>
    </row>
    <row r="17" spans="1:14" ht="15.75" customHeight="1">
      <c r="A17" s="113">
        <f t="shared" si="1"/>
      </c>
      <c r="B17" s="120"/>
      <c r="C17" s="17"/>
      <c r="D17" s="175"/>
      <c r="E17" s="172">
        <f ca="1">IF(B17="","",IF(OR(D17="",YEAR(NOW())-D17&gt;1900),"Avoin",IF(YEAR(NOW())-D17&gt;=60,60,IF(YEAR(NOW())-D17&gt;=50,50,IF(YEAR(NOW())-D17&gt;20,"Avoin",IF(YEAR(NOW())-D17&lt;=17,17,20))))))</f>
      </c>
      <c r="F17" s="198"/>
      <c r="G17" s="103">
        <f>IF(AND(B17="",F17=""),1,IF(F17="",0,CEILING(F17*0.666666,2.5)))</f>
        <v>1</v>
      </c>
      <c r="H17" s="83">
        <f>IF(F17="",-1,-(F17*0.666666)+G17)</f>
        <v>-1</v>
      </c>
      <c r="I17" s="93"/>
      <c r="J17" s="16">
        <f>IF(AND(B17="",F17="",I17=""),-1,IF(I17="",1-(G17/150+M17/100),I17))</f>
        <v>-1</v>
      </c>
      <c r="M17" s="45">
        <v>0.22181187503032085</v>
      </c>
      <c r="N17" s="70">
        <f ca="1" t="shared" si="0"/>
        <v>0.9370484055245241</v>
      </c>
    </row>
    <row r="18" spans="1:14" ht="15.75" customHeight="1">
      <c r="A18" s="113">
        <f t="shared" si="1"/>
      </c>
      <c r="B18" s="120"/>
      <c r="C18" s="17"/>
      <c r="D18" s="175"/>
      <c r="E18" s="172">
        <f ca="1">IF(B18="","",IF(OR(D18="",YEAR(NOW())-D18&gt;1900),"Avoin",IF(YEAR(NOW())-D18&gt;=60,60,IF(YEAR(NOW())-D18&gt;=50,50,IF(YEAR(NOW())-D18&gt;20,"Avoin",IF(YEAR(NOW())-D18&lt;=17,17,20))))))</f>
      </c>
      <c r="F18" s="198"/>
      <c r="G18" s="103">
        <f>IF(AND(B18="",F18=""),1,IF(F18="",0,CEILING(F18*0.666666,2.5)))</f>
        <v>1</v>
      </c>
      <c r="H18" s="83">
        <f>IF(F18="",-1,-(F18*0.666666)+G18)</f>
        <v>-1</v>
      </c>
      <c r="I18" s="93"/>
      <c r="J18" s="16">
        <f>IF(AND(B18="",F18="",I18=""),-1,IF(I18="",1-(G18/150+M18/100),I18))</f>
        <v>-1</v>
      </c>
      <c r="M18" s="45">
        <v>0.7521561876665617</v>
      </c>
      <c r="N18" s="70">
        <f ca="1" t="shared" si="0"/>
        <v>0.8129078020818046</v>
      </c>
    </row>
    <row r="19" spans="1:14" ht="15.75" customHeight="1">
      <c r="A19" s="113">
        <f t="shared" si="1"/>
      </c>
      <c r="B19" s="120"/>
      <c r="C19" s="17"/>
      <c r="D19" s="175"/>
      <c r="E19" s="172">
        <f ca="1">IF(B19="","",IF(OR(D19="",YEAR(NOW())-D19&gt;1900),"Avoin",IF(YEAR(NOW())-D19&gt;=60,60,IF(YEAR(NOW())-D19&gt;=50,50,IF(YEAR(NOW())-D19&gt;20,"Avoin",IF(YEAR(NOW())-D19&lt;=17,17,20))))))</f>
      </c>
      <c r="F19" s="198"/>
      <c r="G19" s="103">
        <f>IF(AND(B19="",F19=""),1,IF(F19="",0,CEILING(F19*0.666666,2.5)))</f>
        <v>1</v>
      </c>
      <c r="H19" s="83">
        <f>IF(F19="",-1,-(F19*0.666666)+G19)</f>
        <v>-1</v>
      </c>
      <c r="I19" s="93"/>
      <c r="J19" s="16">
        <f>IF(AND(B19="",F19="",I19=""),-1,IF(I19="",1-(G19/150+M19/100),I19))</f>
        <v>-1</v>
      </c>
      <c r="M19" s="45">
        <v>0.7595797163171194</v>
      </c>
      <c r="N19" s="70">
        <f ca="1" t="shared" si="0"/>
        <v>0.5785159577457633</v>
      </c>
    </row>
    <row r="20" spans="1:14" ht="16.5" customHeight="1">
      <c r="A20" s="113">
        <f t="shared" si="1"/>
      </c>
      <c r="B20" s="120"/>
      <c r="C20" s="17"/>
      <c r="D20" s="175"/>
      <c r="E20" s="172">
        <f ca="1">IF(B20="","",IF(OR(D20="",YEAR(NOW())-D20&gt;1900),"Avoin",IF(YEAR(NOW())-D20&gt;=60,60,IF(YEAR(NOW())-D20&gt;=50,50,IF(YEAR(NOW())-D20&gt;20,"Avoin",IF(YEAR(NOW())-D20&lt;=17,17,20))))))</f>
      </c>
      <c r="F20" s="198"/>
      <c r="G20" s="103">
        <f>IF(AND(B20="",F20=""),1,IF(F20="",0,CEILING(F20*0.666666,2.5)))</f>
        <v>1</v>
      </c>
      <c r="H20" s="83">
        <f>IF(F20="",-1,-(F20*0.666666)+G20)</f>
        <v>-1</v>
      </c>
      <c r="I20" s="93"/>
      <c r="J20" s="16">
        <f>IF(AND(B20="",F20="",I20=""),-1,IF(I20="",1-(G20/150+M20/100),I20))</f>
        <v>-1</v>
      </c>
      <c r="M20" s="45">
        <v>0.1738202277909453</v>
      </c>
      <c r="N20" s="70">
        <f ca="1" t="shared" si="0"/>
        <v>0.2617046549942852</v>
      </c>
    </row>
    <row r="21" spans="1:14" ht="16.5" customHeight="1">
      <c r="A21" s="113">
        <f t="shared" si="1"/>
      </c>
      <c r="B21" s="120"/>
      <c r="C21" s="17"/>
      <c r="D21" s="175"/>
      <c r="E21" s="172">
        <f ca="1">IF(B21="","",IF(OR(D21="",YEAR(NOW())-D21&gt;1900),"Avoin",IF(YEAR(NOW())-D21&gt;=60,60,IF(YEAR(NOW())-D21&gt;=50,50,IF(YEAR(NOW())-D21&gt;20,"Avoin",IF(YEAR(NOW())-D21&lt;=17,17,20))))))</f>
      </c>
      <c r="F21" s="198"/>
      <c r="G21" s="103">
        <f>IF(AND(B21="",F21=""),1,IF(F21="",0,CEILING(F21*0.666666,2.5)))</f>
        <v>1</v>
      </c>
      <c r="H21" s="83">
        <f>IF(F21="",-1,-(F21*0.666666)+G21)</f>
        <v>-1</v>
      </c>
      <c r="I21" s="93"/>
      <c r="J21" s="16">
        <f>IF(AND(B21="",F21="",I21=""),-1,IF(I21="",1-(G21/150+M21/100),I21))</f>
        <v>-1</v>
      </c>
      <c r="M21" s="45">
        <v>0.8356670948310558</v>
      </c>
      <c r="N21" s="70">
        <f ca="1" t="shared" si="0"/>
        <v>0.12060923508777943</v>
      </c>
    </row>
    <row r="22" spans="1:14" ht="16.5" customHeight="1">
      <c r="A22" s="113">
        <f t="shared" si="1"/>
      </c>
      <c r="B22" s="120"/>
      <c r="C22" s="17"/>
      <c r="D22" s="175"/>
      <c r="E22" s="172">
        <f ca="1">IF(B22="","",IF(OR(D22="",YEAR(NOW())-D22&gt;1900),"Avoin",IF(YEAR(NOW())-D22&gt;=60,60,IF(YEAR(NOW())-D22&gt;=50,50,IF(YEAR(NOW())-D22&gt;20,"Avoin",IF(YEAR(NOW())-D22&lt;=17,17,20))))))</f>
      </c>
      <c r="F22" s="198"/>
      <c r="G22" s="103">
        <f>IF(AND(B22="",F22=""),1,IF(F22="",0,CEILING(F22*0.666666,2.5)))</f>
        <v>1</v>
      </c>
      <c r="H22" s="83">
        <f>IF(F22="",-1,-(F22*0.666666)+G22)</f>
        <v>-1</v>
      </c>
      <c r="I22" s="93"/>
      <c r="J22" s="16">
        <f>IF(AND(B22="",F22="",I22=""),-1,IF(I22="",1-(G22/150+M22/100),I22))</f>
        <v>-1</v>
      </c>
      <c r="M22" s="45">
        <v>0.34362154206500084</v>
      </c>
      <c r="N22" s="70">
        <f ca="1" t="shared" si="0"/>
        <v>0.9360585707186164</v>
      </c>
    </row>
    <row r="23" spans="1:14" ht="16.5" customHeight="1" thickBot="1">
      <c r="A23" s="113">
        <f t="shared" si="1"/>
      </c>
      <c r="B23" s="121"/>
      <c r="C23" s="122"/>
      <c r="D23" s="179"/>
      <c r="E23" s="172">
        <f ca="1">IF(B23="","",IF(OR(D23="",YEAR(NOW())-D23&gt;1900),"Avoin",IF(YEAR(NOW())-D23&gt;=60,60,IF(YEAR(NOW())-D23&gt;=50,50,IF(YEAR(NOW())-D23&gt;20,"Avoin",IF(YEAR(NOW())-D23&lt;=17,17,20))))))</f>
      </c>
      <c r="F23" s="199"/>
      <c r="G23" s="103">
        <f>IF(AND(B23="",F23=""),1,IF(F23="",0,CEILING(F23*0.666666,2.5)))</f>
        <v>1</v>
      </c>
      <c r="H23" s="83">
        <f>IF(F23="",-1,-(F23*0.666666)+G23)</f>
        <v>-1</v>
      </c>
      <c r="I23" s="95"/>
      <c r="J23" s="41">
        <f>IF(AND(B23="",F23="",I23=""),-1,IF(I23="",1-(G23/150+M20/100),I23))</f>
        <v>-1</v>
      </c>
      <c r="M23" s="45">
        <v>0.6620692980133827</v>
      </c>
      <c r="N23" s="70">
        <f ca="1" t="shared" si="0"/>
        <v>0.8027092786257528</v>
      </c>
    </row>
    <row r="24" ht="16.5" customHeight="1"/>
    <row r="25" spans="2:8" ht="15.75">
      <c r="B25" s="63"/>
      <c r="C25" s="138"/>
      <c r="D25" s="58"/>
      <c r="E25" s="19"/>
      <c r="F25" s="55"/>
      <c r="G25" s="56"/>
      <c r="H25" s="57"/>
    </row>
    <row r="26" spans="2:8" ht="15.75">
      <c r="B26" s="64" t="e">
        <f>'Suomen ennätykset'!#REF!</f>
        <v>#REF!</v>
      </c>
      <c r="C26" s="138"/>
      <c r="D26" s="58" t="str">
        <f>'Suomen ennätykset'!D18</f>
        <v>-</v>
      </c>
      <c r="E26" s="19" t="str">
        <f>'Suomen ennätykset'!B18</f>
        <v>-</v>
      </c>
      <c r="F26" s="55"/>
      <c r="G26" s="56"/>
      <c r="H26" s="57"/>
    </row>
    <row r="27" spans="2:8" ht="15.75">
      <c r="B27" s="141"/>
      <c r="C27" s="138"/>
      <c r="D27" s="58"/>
      <c r="E27" s="19"/>
      <c r="F27" s="55"/>
      <c r="G27" s="56"/>
      <c r="H27" s="57"/>
    </row>
    <row r="28" spans="2:8" ht="15.75">
      <c r="B28" s="160"/>
      <c r="C28" s="138"/>
      <c r="D28" s="58"/>
      <c r="E28" s="19"/>
      <c r="F28" s="55"/>
      <c r="G28" s="56"/>
      <c r="H28" s="57"/>
    </row>
    <row r="29" spans="2:8" ht="15.75">
      <c r="B29" s="161"/>
      <c r="C29" s="138"/>
      <c r="D29" s="58"/>
      <c r="E29" s="19"/>
      <c r="F29" s="55"/>
      <c r="G29" s="56"/>
      <c r="H29" s="57"/>
    </row>
    <row r="33" ht="12.75">
      <c r="B33" t="s">
        <v>93</v>
      </c>
    </row>
  </sheetData>
  <sheetProtection/>
  <protectedRanges>
    <protectedRange sqref="I4:I23" name="Alue2"/>
    <protectedRange sqref="B4:D4 B6:D23 E4:F23" name="Alue1"/>
    <protectedRange sqref="B5:D5" name="Alue1_1"/>
  </protectedRanges>
  <conditionalFormatting sqref="J4:J23">
    <cfRule type="cellIs" priority="1" dxfId="0" operator="lessThan" stopIfTrue="1">
      <formula>1</formula>
    </cfRule>
  </conditionalFormatting>
  <conditionalFormatting sqref="H4:H23">
    <cfRule type="cellIs" priority="2" dxfId="0" operator="equal" stopIfTrue="1">
      <formula>-1</formula>
    </cfRule>
  </conditionalFormatting>
  <conditionalFormatting sqref="G4:G23">
    <cfRule type="cellIs" priority="3" dxfId="0" operator="lessThanOrEqual" stopIfTrue="1">
      <formula>1</formula>
    </cfRule>
  </conditionalFormatting>
  <conditionalFormatting sqref="F4:F23">
    <cfRule type="cellIs" priority="4" dxfId="5" operator="greaterThan" stopIfTrue="1">
      <formula>60</formula>
    </cfRule>
  </conditionalFormatting>
  <conditionalFormatting sqref="E4:E23">
    <cfRule type="cellIs" priority="9" dxfId="4" operator="lessThanOrEqual" stopIfTrue="1">
      <formula>20</formula>
    </cfRule>
    <cfRule type="cellIs" priority="10" dxfId="3" operator="between" stopIfTrue="1">
      <formula>50</formula>
      <formula>60</formula>
    </cfRule>
  </conditionalFormatting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ul4"/>
  <dimension ref="A1:P33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5.140625" style="21" customWidth="1"/>
    <col min="2" max="2" width="28.28125" style="21" customWidth="1"/>
    <col min="3" max="3" width="21.421875" style="21" customWidth="1"/>
    <col min="4" max="4" width="14.7109375" style="21" customWidth="1"/>
    <col min="5" max="5" width="14.8515625" style="21" customWidth="1"/>
    <col min="6" max="6" width="8.421875" style="21" customWidth="1"/>
    <col min="7" max="7" width="7.8515625" style="21" customWidth="1"/>
    <col min="8" max="8" width="9.421875" style="21" customWidth="1"/>
    <col min="9" max="9" width="6.421875" style="21" customWidth="1"/>
    <col min="10" max="10" width="10.00390625" style="23" hidden="1" customWidth="1"/>
    <col min="11" max="16384" width="9.140625" style="21" customWidth="1"/>
  </cols>
  <sheetData>
    <row r="1" spans="1:7" ht="18.75" customHeight="1">
      <c r="A1" s="74" t="s">
        <v>151</v>
      </c>
      <c r="C1" s="22"/>
      <c r="D1" s="22"/>
      <c r="E1" s="22"/>
      <c r="F1" s="22"/>
      <c r="G1" s="22"/>
    </row>
    <row r="3" spans="1:16" ht="15.75" thickBot="1">
      <c r="A3" s="184" t="s">
        <v>0</v>
      </c>
      <c r="B3" s="185" t="s">
        <v>1</v>
      </c>
      <c r="C3" s="185" t="s">
        <v>111</v>
      </c>
      <c r="D3" s="185" t="s">
        <v>31</v>
      </c>
      <c r="E3" s="186" t="s">
        <v>11</v>
      </c>
      <c r="F3" s="187" t="s">
        <v>3</v>
      </c>
      <c r="G3" s="187" t="s">
        <v>4</v>
      </c>
      <c r="H3" s="187" t="s">
        <v>5</v>
      </c>
      <c r="I3" s="187" t="s">
        <v>2</v>
      </c>
      <c r="J3" s="36" t="s">
        <v>32</v>
      </c>
      <c r="M3" s="45">
        <v>0.5110125964493035</v>
      </c>
      <c r="N3" s="45">
        <f ca="1">RAND()</f>
        <v>0.3189652942900014</v>
      </c>
      <c r="P3" s="24"/>
    </row>
    <row r="4" spans="1:14" ht="15.75">
      <c r="A4" s="110">
        <f>IF(OR(F4="",I4=""),"",1)</f>
        <v>1</v>
      </c>
      <c r="B4" s="117" t="s">
        <v>152</v>
      </c>
      <c r="C4" s="118" t="s">
        <v>112</v>
      </c>
      <c r="D4" s="180"/>
      <c r="E4" s="173" t="str">
        <f ca="1">IF(B4="","",IF(OR(D4="",YEAR(NOW())-D4&gt;1900),"Avoin",IF(YEAR(NOW())-D4&gt;=60,60,IF(YEAR(NOW())-D4&gt;=50,50,IF(YEAR(NOW())-D4&gt;20,"Avoin",IF(YEAR(NOW())-D4&lt;=17,17,20))))))</f>
        <v>Avoin</v>
      </c>
      <c r="F4" s="104">
        <v>83</v>
      </c>
      <c r="G4" s="99">
        <f aca="true" t="shared" si="0" ref="G4:G23">IF(AND(B4="",F4=""),1,IF(F4="",0,CEILING(F4,2.5)))</f>
        <v>85</v>
      </c>
      <c r="H4" s="82">
        <f aca="true" t="shared" si="1" ref="H4:H23">IF(F4="",-1,G4-F4)</f>
        <v>2</v>
      </c>
      <c r="I4" s="137">
        <v>18</v>
      </c>
      <c r="J4" s="39">
        <f aca="true" t="shared" si="2" ref="J4:J22">IF(AND(B4="",F4="",I4=""),-1,IF(I4="",1-(G4/150+M4/100),I4))</f>
        <v>18</v>
      </c>
      <c r="M4" s="45">
        <v>0.6466387655568124</v>
      </c>
      <c r="N4" s="45">
        <f aca="true" ca="1" t="shared" si="3" ref="N4:N23">RAND()</f>
        <v>0.4909611026753371</v>
      </c>
    </row>
    <row r="5" spans="1:15" ht="15.75">
      <c r="A5" s="111">
        <f aca="true" t="shared" si="4" ref="A5:A23">IF(OR(F5="",I5=""),"",A4+1)</f>
      </c>
      <c r="B5" s="119"/>
      <c r="C5" s="18"/>
      <c r="D5" s="181"/>
      <c r="E5" s="173">
        <f aca="true" ca="1" t="shared" si="5" ref="E5:E23">IF(B5="","",IF(OR(D5="",YEAR(NOW())-D5&gt;1900),"Avoin",IF(YEAR(NOW())-D5&gt;=60,60,IF(YEAR(NOW())-D5&gt;=50,50,IF(YEAR(NOW())-D5&gt;20,"Avoin",IF(YEAR(NOW())-D5&lt;=17,17,20))))))</f>
      </c>
      <c r="F5" s="105"/>
      <c r="G5" s="99">
        <f t="shared" si="0"/>
        <v>1</v>
      </c>
      <c r="H5" s="82">
        <f t="shared" si="1"/>
        <v>-1</v>
      </c>
      <c r="I5" s="86"/>
      <c r="J5" s="25">
        <f t="shared" si="2"/>
        <v>-1</v>
      </c>
      <c r="M5" s="45">
        <v>0.4967454374401661</v>
      </c>
      <c r="N5" s="45">
        <f ca="1" t="shared" si="3"/>
        <v>0.5580718173434223</v>
      </c>
      <c r="O5" s="26"/>
    </row>
    <row r="6" spans="1:15" ht="15.75">
      <c r="A6" s="111">
        <f t="shared" si="4"/>
      </c>
      <c r="B6" s="120"/>
      <c r="C6" s="17"/>
      <c r="D6" s="178"/>
      <c r="E6" s="173">
        <f ca="1" t="shared" si="5"/>
      </c>
      <c r="F6" s="105"/>
      <c r="G6" s="99">
        <f t="shared" si="0"/>
        <v>1</v>
      </c>
      <c r="H6" s="82">
        <f t="shared" si="1"/>
        <v>-1</v>
      </c>
      <c r="I6" s="86"/>
      <c r="J6" s="25">
        <f t="shared" si="2"/>
        <v>-1</v>
      </c>
      <c r="M6" s="45">
        <v>0.9428470181463189</v>
      </c>
      <c r="N6" s="45">
        <f ca="1" t="shared" si="3"/>
        <v>0.8247525289752566</v>
      </c>
      <c r="O6" s="23"/>
    </row>
    <row r="7" spans="1:14" ht="15.75">
      <c r="A7" s="111">
        <f t="shared" si="4"/>
      </c>
      <c r="B7" s="119"/>
      <c r="C7" s="18"/>
      <c r="D7" s="181"/>
      <c r="E7" s="173">
        <f ca="1" t="shared" si="5"/>
      </c>
      <c r="F7" s="105"/>
      <c r="G7" s="99">
        <f t="shared" si="0"/>
        <v>1</v>
      </c>
      <c r="H7" s="82">
        <f t="shared" si="1"/>
        <v>-1</v>
      </c>
      <c r="I7" s="86"/>
      <c r="J7" s="25">
        <f t="shared" si="2"/>
        <v>-1</v>
      </c>
      <c r="M7" s="45">
        <v>0.09396385845877342</v>
      </c>
      <c r="N7" s="45">
        <f ca="1" t="shared" si="3"/>
        <v>0.8900043763306009</v>
      </c>
    </row>
    <row r="8" spans="1:14" ht="15.75">
      <c r="A8" s="111">
        <f t="shared" si="4"/>
      </c>
      <c r="B8" s="119"/>
      <c r="C8" s="18"/>
      <c r="D8" s="181"/>
      <c r="E8" s="173">
        <f ca="1" t="shared" si="5"/>
      </c>
      <c r="F8" s="105"/>
      <c r="G8" s="99">
        <f t="shared" si="0"/>
        <v>1</v>
      </c>
      <c r="H8" s="82">
        <f t="shared" si="1"/>
        <v>-1</v>
      </c>
      <c r="I8" s="86"/>
      <c r="J8" s="25">
        <f t="shared" si="2"/>
        <v>-1</v>
      </c>
      <c r="M8" s="45">
        <v>0.0632635003056694</v>
      </c>
      <c r="N8" s="45">
        <f ca="1" t="shared" si="3"/>
        <v>0.6520605117193599</v>
      </c>
    </row>
    <row r="9" spans="1:14" ht="15.75">
      <c r="A9" s="111">
        <f t="shared" si="4"/>
      </c>
      <c r="B9" s="119"/>
      <c r="C9" s="18"/>
      <c r="D9" s="181"/>
      <c r="E9" s="173">
        <f ca="1" t="shared" si="5"/>
      </c>
      <c r="F9" s="105"/>
      <c r="G9" s="99">
        <f t="shared" si="0"/>
        <v>1</v>
      </c>
      <c r="H9" s="82">
        <f t="shared" si="1"/>
        <v>-1</v>
      </c>
      <c r="I9" s="86"/>
      <c r="J9" s="25">
        <f t="shared" si="2"/>
        <v>-1</v>
      </c>
      <c r="M9" s="45">
        <v>0.43463471384385644</v>
      </c>
      <c r="N9" s="45">
        <f ca="1" t="shared" si="3"/>
        <v>0.47639191774212364</v>
      </c>
    </row>
    <row r="10" spans="1:14" ht="15.75">
      <c r="A10" s="111">
        <f t="shared" si="4"/>
      </c>
      <c r="B10" s="119"/>
      <c r="C10" s="18"/>
      <c r="D10" s="175"/>
      <c r="E10" s="173">
        <f ca="1" t="shared" si="5"/>
      </c>
      <c r="F10" s="105"/>
      <c r="G10" s="99">
        <f t="shared" si="0"/>
        <v>1</v>
      </c>
      <c r="H10" s="82">
        <f t="shared" si="1"/>
        <v>-1</v>
      </c>
      <c r="I10" s="86"/>
      <c r="J10" s="25">
        <f t="shared" si="2"/>
        <v>-1</v>
      </c>
      <c r="M10" s="45">
        <v>0.5207532690659007</v>
      </c>
      <c r="N10" s="45">
        <f ca="1" t="shared" si="3"/>
        <v>0.12381021011831361</v>
      </c>
    </row>
    <row r="11" spans="1:14" ht="15.75">
      <c r="A11" s="111">
        <f t="shared" si="4"/>
      </c>
      <c r="B11" s="119"/>
      <c r="C11" s="18"/>
      <c r="D11" s="175"/>
      <c r="E11" s="173">
        <f ca="1" t="shared" si="5"/>
      </c>
      <c r="F11" s="105"/>
      <c r="G11" s="99">
        <f t="shared" si="0"/>
        <v>1</v>
      </c>
      <c r="H11" s="82">
        <f t="shared" si="1"/>
        <v>-1</v>
      </c>
      <c r="I11" s="86"/>
      <c r="J11" s="25">
        <f t="shared" si="2"/>
        <v>-1</v>
      </c>
      <c r="M11" s="45">
        <v>0.13461531613501765</v>
      </c>
      <c r="N11" s="45">
        <f ca="1" t="shared" si="3"/>
        <v>0.40720251788493034</v>
      </c>
    </row>
    <row r="12" spans="1:14" ht="15.75">
      <c r="A12" s="111">
        <f t="shared" si="4"/>
      </c>
      <c r="B12" s="119"/>
      <c r="C12" s="18"/>
      <c r="D12" s="175"/>
      <c r="E12" s="173">
        <f ca="1" t="shared" si="5"/>
      </c>
      <c r="F12" s="105"/>
      <c r="G12" s="99">
        <f t="shared" si="0"/>
        <v>1</v>
      </c>
      <c r="H12" s="82">
        <f t="shared" si="1"/>
        <v>-1</v>
      </c>
      <c r="I12" s="87"/>
      <c r="J12" s="25">
        <f t="shared" si="2"/>
        <v>-1</v>
      </c>
      <c r="M12" s="45">
        <v>0.5952759437061053</v>
      </c>
      <c r="N12" s="45">
        <f ca="1" t="shared" si="3"/>
        <v>0.9054720475342501</v>
      </c>
    </row>
    <row r="13" spans="1:14" ht="15.75">
      <c r="A13" s="111">
        <f t="shared" si="4"/>
      </c>
      <c r="B13" s="119"/>
      <c r="C13" s="18"/>
      <c r="D13" s="175"/>
      <c r="E13" s="173">
        <f ca="1" t="shared" si="5"/>
      </c>
      <c r="F13" s="105"/>
      <c r="G13" s="99">
        <f t="shared" si="0"/>
        <v>1</v>
      </c>
      <c r="H13" s="82">
        <f t="shared" si="1"/>
        <v>-1</v>
      </c>
      <c r="I13" s="86"/>
      <c r="J13" s="25">
        <f t="shared" si="2"/>
        <v>-1</v>
      </c>
      <c r="M13" s="45">
        <v>0.4440169860095846</v>
      </c>
      <c r="N13" s="45">
        <f ca="1" t="shared" si="3"/>
        <v>0.8792448385303384</v>
      </c>
    </row>
    <row r="14" spans="1:14" ht="15.75">
      <c r="A14" s="111">
        <f t="shared" si="4"/>
      </c>
      <c r="B14" s="119"/>
      <c r="C14" s="18"/>
      <c r="D14" s="175"/>
      <c r="E14" s="173">
        <f ca="1" t="shared" si="5"/>
      </c>
      <c r="F14" s="105"/>
      <c r="G14" s="99">
        <f t="shared" si="0"/>
        <v>1</v>
      </c>
      <c r="H14" s="82">
        <f t="shared" si="1"/>
        <v>-1</v>
      </c>
      <c r="I14" s="86"/>
      <c r="J14" s="25">
        <f t="shared" si="2"/>
        <v>-1</v>
      </c>
      <c r="M14" s="45">
        <v>0.36460044310848017</v>
      </c>
      <c r="N14" s="45">
        <f ca="1" t="shared" si="3"/>
        <v>0.8312336064035799</v>
      </c>
    </row>
    <row r="15" spans="1:14" ht="15.75">
      <c r="A15" s="111">
        <f t="shared" si="4"/>
      </c>
      <c r="B15" s="119"/>
      <c r="C15" s="18"/>
      <c r="D15" s="175"/>
      <c r="E15" s="173">
        <f ca="1" t="shared" si="5"/>
      </c>
      <c r="F15" s="105"/>
      <c r="G15" s="99">
        <f t="shared" si="0"/>
        <v>1</v>
      </c>
      <c r="H15" s="82">
        <f t="shared" si="1"/>
        <v>-1</v>
      </c>
      <c r="I15" s="86"/>
      <c r="J15" s="25">
        <f t="shared" si="2"/>
        <v>-1</v>
      </c>
      <c r="M15" s="45">
        <v>0.8045738973615637</v>
      </c>
      <c r="N15" s="45">
        <f ca="1" t="shared" si="3"/>
        <v>0.06356054023091673</v>
      </c>
    </row>
    <row r="16" spans="1:14" ht="15.75">
      <c r="A16" s="111">
        <f t="shared" si="4"/>
      </c>
      <c r="B16" s="119"/>
      <c r="C16" s="18"/>
      <c r="D16" s="175"/>
      <c r="E16" s="173">
        <f ca="1" t="shared" si="5"/>
      </c>
      <c r="F16" s="105"/>
      <c r="G16" s="99">
        <f t="shared" si="0"/>
        <v>1</v>
      </c>
      <c r="H16" s="82">
        <f t="shared" si="1"/>
        <v>-1</v>
      </c>
      <c r="I16" s="86"/>
      <c r="J16" s="25">
        <f t="shared" si="2"/>
        <v>-1</v>
      </c>
      <c r="M16" s="45">
        <v>0.3425627733676646</v>
      </c>
      <c r="N16" s="45">
        <f ca="1" t="shared" si="3"/>
        <v>0.5171140459710089</v>
      </c>
    </row>
    <row r="17" spans="1:14" ht="15.75">
      <c r="A17" s="111">
        <f t="shared" si="4"/>
      </c>
      <c r="B17" s="119"/>
      <c r="C17" s="18"/>
      <c r="D17" s="175"/>
      <c r="E17" s="173">
        <f ca="1" t="shared" si="5"/>
      </c>
      <c r="F17" s="105"/>
      <c r="G17" s="99">
        <f t="shared" si="0"/>
        <v>1</v>
      </c>
      <c r="H17" s="82">
        <f t="shared" si="1"/>
        <v>-1</v>
      </c>
      <c r="I17" s="86"/>
      <c r="J17" s="25">
        <f t="shared" si="2"/>
        <v>-1</v>
      </c>
      <c r="M17" s="45">
        <v>0.09939655104732537</v>
      </c>
      <c r="N17" s="45">
        <f ca="1" t="shared" si="3"/>
        <v>0.2848776784155205</v>
      </c>
    </row>
    <row r="18" spans="1:14" ht="15.75">
      <c r="A18" s="111">
        <f t="shared" si="4"/>
      </c>
      <c r="B18" s="119"/>
      <c r="C18" s="18"/>
      <c r="D18" s="175"/>
      <c r="E18" s="173">
        <f ca="1" t="shared" si="5"/>
      </c>
      <c r="F18" s="105"/>
      <c r="G18" s="99">
        <f t="shared" si="0"/>
        <v>1</v>
      </c>
      <c r="H18" s="82">
        <f t="shared" si="1"/>
        <v>-1</v>
      </c>
      <c r="I18" s="86"/>
      <c r="J18" s="25">
        <f t="shared" si="2"/>
        <v>-1</v>
      </c>
      <c r="M18" s="45">
        <v>0.43824555745649185</v>
      </c>
      <c r="N18" s="45">
        <f ca="1" t="shared" si="3"/>
        <v>0.151288029891538</v>
      </c>
    </row>
    <row r="19" spans="1:14" ht="15.75">
      <c r="A19" s="111">
        <f t="shared" si="4"/>
      </c>
      <c r="B19" s="119"/>
      <c r="C19" s="18"/>
      <c r="D19" s="175"/>
      <c r="E19" s="173">
        <f ca="1" t="shared" si="5"/>
      </c>
      <c r="F19" s="105"/>
      <c r="G19" s="99">
        <f t="shared" si="0"/>
        <v>1</v>
      </c>
      <c r="H19" s="82">
        <f t="shared" si="1"/>
        <v>-1</v>
      </c>
      <c r="I19" s="86"/>
      <c r="J19" s="25">
        <f t="shared" si="2"/>
        <v>-1</v>
      </c>
      <c r="M19" s="45">
        <v>0.13876576544277675</v>
      </c>
      <c r="N19" s="45">
        <f ca="1" t="shared" si="3"/>
        <v>0.4366748197460719</v>
      </c>
    </row>
    <row r="20" spans="1:14" ht="15.75">
      <c r="A20" s="111">
        <f t="shared" si="4"/>
      </c>
      <c r="B20" s="119"/>
      <c r="C20" s="18"/>
      <c r="D20" s="175"/>
      <c r="E20" s="173">
        <f ca="1" t="shared" si="5"/>
      </c>
      <c r="F20" s="105"/>
      <c r="G20" s="99">
        <f t="shared" si="0"/>
        <v>1</v>
      </c>
      <c r="H20" s="82">
        <f t="shared" si="1"/>
        <v>-1</v>
      </c>
      <c r="I20" s="86"/>
      <c r="J20" s="25">
        <f t="shared" si="2"/>
        <v>-1</v>
      </c>
      <c r="M20" s="45">
        <v>0.7143499898653864</v>
      </c>
      <c r="N20" s="45">
        <f ca="1" t="shared" si="3"/>
        <v>0.10022557457063752</v>
      </c>
    </row>
    <row r="21" spans="1:14" ht="16.5" customHeight="1">
      <c r="A21" s="111">
        <f t="shared" si="4"/>
      </c>
      <c r="B21" s="119"/>
      <c r="C21" s="18"/>
      <c r="D21" s="175"/>
      <c r="E21" s="173">
        <f ca="1" t="shared" si="5"/>
      </c>
      <c r="F21" s="105"/>
      <c r="G21" s="99">
        <f t="shared" si="0"/>
        <v>1</v>
      </c>
      <c r="H21" s="82">
        <f t="shared" si="1"/>
        <v>-1</v>
      </c>
      <c r="I21" s="87"/>
      <c r="J21" s="25">
        <f t="shared" si="2"/>
        <v>-1</v>
      </c>
      <c r="K21" s="23"/>
      <c r="M21" s="45">
        <v>0.6460820750184331</v>
      </c>
      <c r="N21" s="45">
        <f ca="1" t="shared" si="3"/>
        <v>0.8618630559821403</v>
      </c>
    </row>
    <row r="22" spans="1:14" ht="16.5" customHeight="1">
      <c r="A22" s="111">
        <f t="shared" si="4"/>
      </c>
      <c r="B22" s="119"/>
      <c r="C22" s="18"/>
      <c r="D22" s="175"/>
      <c r="E22" s="173">
        <f ca="1" t="shared" si="5"/>
      </c>
      <c r="F22" s="105"/>
      <c r="G22" s="99">
        <f t="shared" si="0"/>
        <v>1</v>
      </c>
      <c r="H22" s="82">
        <f t="shared" si="1"/>
        <v>-1</v>
      </c>
      <c r="I22" s="87"/>
      <c r="J22" s="25">
        <f t="shared" si="2"/>
        <v>-1</v>
      </c>
      <c r="K22" s="23"/>
      <c r="M22" s="45">
        <v>0.6203826915952373</v>
      </c>
      <c r="N22" s="45">
        <f ca="1" t="shared" si="3"/>
        <v>0.6351517426384474</v>
      </c>
    </row>
    <row r="23" spans="1:14" ht="16.5" customHeight="1" thickBot="1">
      <c r="A23" s="111">
        <f t="shared" si="4"/>
      </c>
      <c r="B23" s="125"/>
      <c r="C23" s="126"/>
      <c r="D23" s="179"/>
      <c r="E23" s="173">
        <f ca="1" t="shared" si="5"/>
      </c>
      <c r="F23" s="106"/>
      <c r="G23" s="99">
        <f t="shared" si="0"/>
        <v>1</v>
      </c>
      <c r="H23" s="82">
        <f t="shared" si="1"/>
        <v>-1</v>
      </c>
      <c r="I23" s="88"/>
      <c r="J23" s="40">
        <f>IF(AND(B23="",F23="",I23=""),-1,IF(I23="",1-(G23/150+M20/100),I23))</f>
        <v>-1</v>
      </c>
      <c r="K23" s="23"/>
      <c r="M23" s="45">
        <v>0.5854846373131517</v>
      </c>
      <c r="N23" s="45">
        <f ca="1" t="shared" si="3"/>
        <v>0.11192153079399958</v>
      </c>
    </row>
    <row r="24" ht="16.5" customHeight="1"/>
    <row r="25" spans="2:8" ht="15.75">
      <c r="B25" s="59" t="s">
        <v>30</v>
      </c>
      <c r="C25" s="139" t="str">
        <f>'Suomen ennätykset'!A1</f>
        <v>Ikäluokka Avoin</v>
      </c>
      <c r="D25" s="58">
        <f>'Suomen ennätykset'!D12</f>
        <v>36</v>
      </c>
      <c r="E25" s="19" t="str">
        <f>'Suomen ennätykset'!B12</f>
        <v>Jarno Kärkkäinen</v>
      </c>
      <c r="F25" s="46"/>
      <c r="G25" s="47"/>
      <c r="H25" s="48"/>
    </row>
    <row r="26" spans="2:8" ht="15.75">
      <c r="B26" s="60" t="e">
        <f>'Suomen ennätykset'!#REF!</f>
        <v>#REF!</v>
      </c>
      <c r="C26" s="139" t="s">
        <v>48</v>
      </c>
      <c r="D26" s="58" t="str">
        <f>'Suomen ennätykset'!D27</f>
        <v>-</v>
      </c>
      <c r="E26" s="19" t="str">
        <f>'Suomen ennätykset'!B27</f>
        <v>-</v>
      </c>
      <c r="F26" s="46"/>
      <c r="G26" s="47"/>
      <c r="H26" s="48"/>
    </row>
    <row r="27" spans="2:8" ht="15.75">
      <c r="B27" s="142"/>
      <c r="C27" s="139" t="str">
        <f>'Suomen ennätykset'!A31</f>
        <v>Ikäluokka  20 v </v>
      </c>
      <c r="D27" s="58" t="str">
        <f>'Suomen ennätykset'!D42</f>
        <v>-</v>
      </c>
      <c r="E27" s="19" t="str">
        <f>'Suomen ennätykset'!B42</f>
        <v>-</v>
      </c>
      <c r="F27" s="46"/>
      <c r="G27" s="47"/>
      <c r="H27" s="48"/>
    </row>
    <row r="28" spans="2:8" ht="15.75">
      <c r="B28" s="164"/>
      <c r="C28" s="139" t="str">
        <f>'Suomen ennätykset'!A46</f>
        <v>Ikäluokka 50 v </v>
      </c>
      <c r="D28" s="58">
        <f>'Suomen ennätykset'!D57</f>
        <v>28</v>
      </c>
      <c r="E28" s="19" t="str">
        <f>'Suomen ennätykset'!B57</f>
        <v>Eino Pöntiö</v>
      </c>
      <c r="F28" s="46"/>
      <c r="G28" s="47"/>
      <c r="H28" s="48"/>
    </row>
    <row r="29" spans="2:8" ht="15.75">
      <c r="B29" s="143"/>
      <c r="C29" s="138" t="str">
        <f>'Suomen ennätykset'!A61</f>
        <v>Ikäluokka  60 v </v>
      </c>
      <c r="D29" s="58">
        <f>'Suomen ennätykset'!D72</f>
        <v>11</v>
      </c>
      <c r="E29" s="19" t="str">
        <f>'Suomen ennätykset'!B72</f>
        <v>Pertti Mäkeläinen</v>
      </c>
      <c r="F29" s="55"/>
      <c r="G29" s="56"/>
      <c r="H29" s="57"/>
    </row>
    <row r="33" ht="12.75">
      <c r="B33" t="s">
        <v>93</v>
      </c>
    </row>
  </sheetData>
  <sheetProtection/>
  <protectedRanges>
    <protectedRange sqref="I4:I23 F4:F23" name="Alue1"/>
    <protectedRange sqref="B4:C23 D4:D9" name="Alue1_3"/>
    <protectedRange sqref="D10:D23" name="Alue1_4"/>
    <protectedRange sqref="E4:E23" name="Alue1_1"/>
  </protectedRanges>
  <conditionalFormatting sqref="J4:J23">
    <cfRule type="cellIs" priority="1" dxfId="8" operator="lessThan" stopIfTrue="1">
      <formula>1</formula>
    </cfRule>
  </conditionalFormatting>
  <conditionalFormatting sqref="H4:H23">
    <cfRule type="cellIs" priority="2" dxfId="0" operator="equal" stopIfTrue="1">
      <formula>-1</formula>
    </cfRule>
  </conditionalFormatting>
  <conditionalFormatting sqref="G4:G23">
    <cfRule type="cellIs" priority="3" dxfId="0" operator="lessThanOrEqual" stopIfTrue="1">
      <formula>1</formula>
    </cfRule>
  </conditionalFormatting>
  <conditionalFormatting sqref="F4:F23">
    <cfRule type="cellIs" priority="4" dxfId="5" operator="lessThanOrEqual" stopIfTrue="1">
      <formula>100</formula>
    </cfRule>
    <cfRule type="cellIs" priority="5" dxfId="5" operator="greaterThan" stopIfTrue="1">
      <formula>110</formula>
    </cfRule>
  </conditionalFormatting>
  <conditionalFormatting sqref="E4:E23">
    <cfRule type="cellIs" priority="11" dxfId="4" operator="lessThanOrEqual" stopIfTrue="1">
      <formula>20</formula>
    </cfRule>
    <cfRule type="cellIs" priority="12" dxfId="3" operator="between" stopIfTrue="1">
      <formula>50</formula>
      <formula>60</formula>
    </cfRule>
  </conditionalFormatting>
  <printOptions/>
  <pageMargins left="0.78740157480315" right="0.78740157480315" top="0.984251968503937" bottom="0.984251968503937" header="0.511811023622047" footer="0.511811023622047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ul14"/>
  <dimension ref="A1:P33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5.140625" style="21" customWidth="1"/>
    <col min="2" max="2" width="28.28125" style="21" customWidth="1"/>
    <col min="3" max="3" width="21.421875" style="21" customWidth="1"/>
    <col min="4" max="4" width="14.7109375" style="21" customWidth="1"/>
    <col min="5" max="5" width="14.8515625" style="21" customWidth="1"/>
    <col min="6" max="6" width="8.421875" style="21" customWidth="1"/>
    <col min="7" max="7" width="7.8515625" style="21" customWidth="1"/>
    <col min="8" max="8" width="9.421875" style="21" customWidth="1"/>
    <col min="9" max="9" width="6.421875" style="21" customWidth="1"/>
    <col min="10" max="10" width="10.00390625" style="23" hidden="1" customWidth="1"/>
    <col min="11" max="16384" width="9.140625" style="21" customWidth="1"/>
  </cols>
  <sheetData>
    <row r="1" spans="1:7" ht="18.75" customHeight="1">
      <c r="A1" s="74" t="s">
        <v>153</v>
      </c>
      <c r="C1" s="22"/>
      <c r="D1" s="22"/>
      <c r="E1" s="22"/>
      <c r="F1" s="22"/>
      <c r="G1" s="22"/>
    </row>
    <row r="3" spans="1:16" ht="15.75" thickBot="1">
      <c r="A3" s="184" t="s">
        <v>0</v>
      </c>
      <c r="B3" s="185" t="s">
        <v>1</v>
      </c>
      <c r="C3" s="185" t="s">
        <v>6</v>
      </c>
      <c r="D3" s="185" t="s">
        <v>31</v>
      </c>
      <c r="E3" s="186" t="s">
        <v>11</v>
      </c>
      <c r="F3" s="187" t="s">
        <v>3</v>
      </c>
      <c r="G3" s="187" t="s">
        <v>4</v>
      </c>
      <c r="H3" s="187" t="s">
        <v>5</v>
      </c>
      <c r="I3" s="187" t="s">
        <v>2</v>
      </c>
      <c r="J3" s="36" t="s">
        <v>32</v>
      </c>
      <c r="M3" s="45">
        <v>0.6238770708475272</v>
      </c>
      <c r="N3" s="45">
        <f ca="1">RAND()</f>
        <v>0.4935714571713339</v>
      </c>
      <c r="P3" s="24"/>
    </row>
    <row r="4" spans="1:14" ht="15.75">
      <c r="A4" s="110">
        <f>IF(OR(F4="",I4=""),"",1)</f>
        <v>1</v>
      </c>
      <c r="B4" s="123" t="s">
        <v>155</v>
      </c>
      <c r="C4" s="124" t="s">
        <v>112</v>
      </c>
      <c r="D4" s="177"/>
      <c r="E4" s="173">
        <v>45</v>
      </c>
      <c r="F4" s="104">
        <v>99.1</v>
      </c>
      <c r="G4" s="99">
        <f>IF(AND(B4="",F4=""),1,IF(F4="",0,CEILING(F4,2.5)))</f>
        <v>100</v>
      </c>
      <c r="H4" s="82">
        <f>IF(F4="",-1,G4-F4)</f>
        <v>0.9000000000000057</v>
      </c>
      <c r="I4" s="200">
        <v>26</v>
      </c>
      <c r="J4" s="39">
        <f>IF(AND(B4="",F4="",I4=""),-1,IF(I4="",1-(G4/150+M4/100),I4))</f>
        <v>26</v>
      </c>
      <c r="M4" s="45">
        <v>0.27103506453391724</v>
      </c>
      <c r="N4" s="45">
        <f aca="true" ca="1" t="shared" si="0" ref="N4:N23">RAND()</f>
        <v>0.6002271612656562</v>
      </c>
    </row>
    <row r="5" spans="1:15" ht="15.75">
      <c r="A5" s="111">
        <v>1</v>
      </c>
      <c r="B5" s="119" t="s">
        <v>154</v>
      </c>
      <c r="C5" s="18" t="s">
        <v>112</v>
      </c>
      <c r="D5" s="181"/>
      <c r="E5" s="173" t="str">
        <f ca="1">IF(B5="","",IF(OR(D5="",YEAR(NOW())-D5&gt;1900),"Avoin",IF(YEAR(NOW())-D5&gt;=60,60,IF(YEAR(NOW())-D5&gt;=50,50,IF(YEAR(NOW())-D5&gt;20,"Avoin",IF(YEAR(NOW())-D5&lt;=17,17,20))))))</f>
        <v>Avoin</v>
      </c>
      <c r="F5" s="105">
        <v>98.4</v>
      </c>
      <c r="G5" s="99">
        <f>IF(AND(B5="",F5=""),1,IF(F5="",0,CEILING(F5,2.5)))</f>
        <v>100</v>
      </c>
      <c r="H5" s="82">
        <f>IF(F5="",-1,G5-F5)</f>
        <v>1.5999999999999943</v>
      </c>
      <c r="I5" s="151">
        <v>20</v>
      </c>
      <c r="J5" s="25">
        <f>IF(AND(B5="",F5="",I5=""),-1,IF(I5="",1-(G5/150+M5/100),I5))</f>
        <v>20</v>
      </c>
      <c r="M5" s="45">
        <v>0.29970735978412666</v>
      </c>
      <c r="N5" s="45">
        <f ca="1" t="shared" si="0"/>
        <v>0.515066556036315</v>
      </c>
      <c r="O5" s="26"/>
    </row>
    <row r="6" spans="1:15" ht="15.75">
      <c r="A6" s="111">
        <v>2</v>
      </c>
      <c r="B6" s="120" t="s">
        <v>156</v>
      </c>
      <c r="C6" s="17" t="s">
        <v>112</v>
      </c>
      <c r="D6" s="178"/>
      <c r="E6" s="173">
        <v>45</v>
      </c>
      <c r="F6" s="105">
        <v>99.8</v>
      </c>
      <c r="G6" s="99">
        <f>IF(AND(B6="",F6=""),1,IF(F6="",0,CEILING(F6,2.5)))</f>
        <v>100</v>
      </c>
      <c r="H6" s="82">
        <f>IF(F6="",-1,G6-F6)</f>
        <v>0.20000000000000284</v>
      </c>
      <c r="I6" s="86">
        <v>13</v>
      </c>
      <c r="J6" s="25">
        <f>IF(AND(B6="",F6="",I6=""),-1,IF(I6="",1-(G6/150+M6/100),I6))</f>
        <v>13</v>
      </c>
      <c r="M6" s="45">
        <v>0.6471438043289803</v>
      </c>
      <c r="N6" s="45">
        <f ca="1" t="shared" si="0"/>
        <v>0.8460520129572875</v>
      </c>
      <c r="O6" s="23"/>
    </row>
    <row r="7" spans="1:14" ht="15.75">
      <c r="A7" s="111">
        <f aca="true" t="shared" si="1" ref="A5:A23">IF(OR(F7="",I7=""),"",A6+1)</f>
      </c>
      <c r="B7" s="120"/>
      <c r="C7" s="17"/>
      <c r="D7" s="178"/>
      <c r="E7" s="173">
        <f ca="1">IF(B7="","",IF(OR(D7="",YEAR(NOW())-D7&gt;1900),"Avoin",IF(YEAR(NOW())-D7&gt;=60,60,IF(YEAR(NOW())-D7&gt;=50,50,IF(YEAR(NOW())-D7&gt;20,"Avoin",IF(YEAR(NOW())-D7&lt;=17,17,20))))))</f>
      </c>
      <c r="F7" s="105"/>
      <c r="G7" s="99">
        <f>IF(AND(B7="",F7=""),1,IF(F7="",0,CEILING(F7,2.5)))</f>
        <v>1</v>
      </c>
      <c r="H7" s="82">
        <f>IF(F7="",-1,G7-F7)</f>
        <v>-1</v>
      </c>
      <c r="I7" s="86"/>
      <c r="J7" s="25">
        <f>IF(AND(B7="",F7="",I7=""),-1,IF(I7="",1-(G7/150+M7/100),I7))</f>
        <v>-1</v>
      </c>
      <c r="M7" s="45">
        <v>0.3482751930383978</v>
      </c>
      <c r="N7" s="45">
        <f ca="1" t="shared" si="0"/>
        <v>0.643740254066715</v>
      </c>
    </row>
    <row r="8" spans="1:14" ht="15.75">
      <c r="A8" s="111">
        <f t="shared" si="1"/>
      </c>
      <c r="B8" s="120"/>
      <c r="C8" s="17"/>
      <c r="D8" s="178"/>
      <c r="E8" s="173">
        <f ca="1">IF(B8="","",IF(OR(D8="",YEAR(NOW())-D8&gt;1900),"Avoin",IF(YEAR(NOW())-D8&gt;=60,60,IF(YEAR(NOW())-D8&gt;=50,50,IF(YEAR(NOW())-D8&gt;20,"Avoin",IF(YEAR(NOW())-D8&lt;=17,17,20))))))</f>
      </c>
      <c r="F8" s="105"/>
      <c r="G8" s="99">
        <f>IF(AND(B8="",F8=""),1,IF(F8="",0,CEILING(F8,2.5)))</f>
        <v>1</v>
      </c>
      <c r="H8" s="82">
        <f>IF(F8="",-1,G8-F8)</f>
        <v>-1</v>
      </c>
      <c r="I8" s="86"/>
      <c r="J8" s="25">
        <f>IF(AND(B8="",F8="",I8=""),-1,IF(I8="",1-(G8/150+M8/100),I8))</f>
        <v>-1</v>
      </c>
      <c r="M8" s="45">
        <v>0.11087563540414891</v>
      </c>
      <c r="N8" s="45">
        <f ca="1" t="shared" si="0"/>
        <v>0.02780075219145184</v>
      </c>
    </row>
    <row r="9" spans="1:14" ht="15.75">
      <c r="A9" s="111">
        <f t="shared" si="1"/>
      </c>
      <c r="B9" s="120"/>
      <c r="C9" s="17"/>
      <c r="D9" s="178"/>
      <c r="E9" s="173">
        <f ca="1">IF(B9="","",IF(OR(D9="",YEAR(NOW())-D9&gt;1900),"Avoin",IF(YEAR(NOW())-D9&gt;=60,60,IF(YEAR(NOW())-D9&gt;=50,50,IF(YEAR(NOW())-D9&gt;20,"Avoin",IF(YEAR(NOW())-D9&lt;=17,17,20))))))</f>
      </c>
      <c r="F9" s="105"/>
      <c r="G9" s="99">
        <f>IF(AND(B9="",F9=""),1,IF(F9="",0,CEILING(F9,2.5)))</f>
        <v>1</v>
      </c>
      <c r="H9" s="82">
        <f>IF(F9="",-1,G9-F9)</f>
        <v>-1</v>
      </c>
      <c r="I9" s="86"/>
      <c r="J9" s="25">
        <f>IF(AND(B9="",F9="",I9=""),-1,IF(I9="",1-(G9/150+M9/100),I9))</f>
        <v>-1</v>
      </c>
      <c r="M9" s="45">
        <v>0.6575300620197835</v>
      </c>
      <c r="N9" s="45">
        <f ca="1" t="shared" si="0"/>
        <v>0.16516333425430885</v>
      </c>
    </row>
    <row r="10" spans="1:14" ht="15.75">
      <c r="A10" s="111">
        <f t="shared" si="1"/>
      </c>
      <c r="B10" s="120"/>
      <c r="C10" s="17"/>
      <c r="D10" s="175"/>
      <c r="E10" s="173">
        <f ca="1">IF(B10="","",IF(OR(D10="",YEAR(NOW())-D10&gt;1900),"Avoin",IF(YEAR(NOW())-D10&gt;=60,60,IF(YEAR(NOW())-D10&gt;=50,50,IF(YEAR(NOW())-D10&gt;20,"Avoin",IF(YEAR(NOW())-D10&lt;=17,17,20))))))</f>
      </c>
      <c r="F10" s="105"/>
      <c r="G10" s="99">
        <f>IF(AND(B10="",F10=""),1,IF(F10="",0,CEILING(F10,2.5)))</f>
        <v>1</v>
      </c>
      <c r="H10" s="82">
        <f>IF(F10="",-1,G10-F10)</f>
        <v>-1</v>
      </c>
      <c r="I10" s="86"/>
      <c r="J10" s="25">
        <f>IF(AND(B10="",F10="",I10=""),-1,IF(I10="",1-(G10/150+M10/100),I10))</f>
        <v>-1</v>
      </c>
      <c r="M10" s="45">
        <v>0.4911496922986507</v>
      </c>
      <c r="N10" s="45">
        <f ca="1" t="shared" si="0"/>
        <v>0.07770956608225932</v>
      </c>
    </row>
    <row r="11" spans="1:14" ht="15.75">
      <c r="A11" s="111">
        <f t="shared" si="1"/>
      </c>
      <c r="B11" s="120"/>
      <c r="C11" s="17"/>
      <c r="D11" s="175"/>
      <c r="E11" s="173">
        <f ca="1">IF(B11="","",IF(OR(D11="",YEAR(NOW())-D11&gt;1900),"Avoin",IF(YEAR(NOW())-D11&gt;=60,60,IF(YEAR(NOW())-D11&gt;=50,50,IF(YEAR(NOW())-D11&gt;20,"Avoin",IF(YEAR(NOW())-D11&lt;=17,17,20))))))</f>
      </c>
      <c r="F11" s="105"/>
      <c r="G11" s="99">
        <f>IF(AND(B11="",F11=""),1,IF(F11="",0,CEILING(F11,2.5)))</f>
        <v>1</v>
      </c>
      <c r="H11" s="82">
        <f>IF(F11="",-1,G11-F11)</f>
        <v>-1</v>
      </c>
      <c r="I11" s="86"/>
      <c r="J11" s="25">
        <f>IF(AND(B11="",F11="",I11=""),-1,IF(I11="",1-(G11/150+M11/100),I11))</f>
        <v>-1</v>
      </c>
      <c r="M11" s="45">
        <v>0.5133437680621609</v>
      </c>
      <c r="N11" s="45">
        <f ca="1" t="shared" si="0"/>
        <v>0.6941493515576669</v>
      </c>
    </row>
    <row r="12" spans="1:14" ht="15.75">
      <c r="A12" s="111">
        <f t="shared" si="1"/>
      </c>
      <c r="B12" s="120"/>
      <c r="C12" s="17"/>
      <c r="D12" s="175"/>
      <c r="E12" s="173">
        <f ca="1">IF(B12="","",IF(OR(D12="",YEAR(NOW())-D12&gt;1900),"Avoin",IF(YEAR(NOW())-D12&gt;=60,60,IF(YEAR(NOW())-D12&gt;=50,50,IF(YEAR(NOW())-D12&gt;20,"Avoin",IF(YEAR(NOW())-D12&lt;=17,17,20))))))</f>
      </c>
      <c r="F12" s="105"/>
      <c r="G12" s="99">
        <f>IF(AND(B12="",F12=""),1,IF(F12="",0,CEILING(F12,2.5)))</f>
        <v>1</v>
      </c>
      <c r="H12" s="82">
        <f>IF(F12="",-1,G12-F12)</f>
        <v>-1</v>
      </c>
      <c r="I12" s="87"/>
      <c r="J12" s="25">
        <f>IF(AND(B12="",F12="",I12=""),-1,IF(I12="",1-(G12/150+M12/100),I12))</f>
        <v>-1</v>
      </c>
      <c r="M12" s="45">
        <v>0.4121817007581874</v>
      </c>
      <c r="N12" s="45">
        <f ca="1" t="shared" si="0"/>
        <v>0.2355991864435616</v>
      </c>
    </row>
    <row r="13" spans="1:14" ht="15.75">
      <c r="A13" s="111">
        <f t="shared" si="1"/>
      </c>
      <c r="B13" s="120"/>
      <c r="C13" s="17"/>
      <c r="D13" s="175"/>
      <c r="E13" s="173">
        <f ca="1">IF(B13="","",IF(OR(D13="",YEAR(NOW())-D13&gt;1900),"Avoin",IF(YEAR(NOW())-D13&gt;=60,60,IF(YEAR(NOW())-D13&gt;=50,50,IF(YEAR(NOW())-D13&gt;20,"Avoin",IF(YEAR(NOW())-D13&lt;=17,17,20))))))</f>
      </c>
      <c r="F13" s="105"/>
      <c r="G13" s="99">
        <f>IF(AND(B13="",F13=""),1,IF(F13="",0,CEILING(F13,2.5)))</f>
        <v>1</v>
      </c>
      <c r="H13" s="82">
        <f>IF(F13="",-1,G13-F13)</f>
        <v>-1</v>
      </c>
      <c r="I13" s="86"/>
      <c r="J13" s="25">
        <f>IF(AND(B13="",F13="",I13=""),-1,IF(I13="",1-(G13/150+M13/100),I13))</f>
        <v>-1</v>
      </c>
      <c r="M13" s="45">
        <v>0.8245286030850734</v>
      </c>
      <c r="N13" s="45">
        <f ca="1" t="shared" si="0"/>
        <v>0.14391444773933326</v>
      </c>
    </row>
    <row r="14" spans="1:14" ht="15.75">
      <c r="A14" s="111">
        <f t="shared" si="1"/>
      </c>
      <c r="B14" s="120"/>
      <c r="C14" s="17"/>
      <c r="D14" s="175"/>
      <c r="E14" s="173">
        <f ca="1">IF(B14="","",IF(OR(D14="",YEAR(NOW())-D14&gt;1900),"Avoin",IF(YEAR(NOW())-D14&gt;=60,60,IF(YEAR(NOW())-D14&gt;=50,50,IF(YEAR(NOW())-D14&gt;20,"Avoin",IF(YEAR(NOW())-D14&lt;=17,17,20))))))</f>
      </c>
      <c r="F14" s="105"/>
      <c r="G14" s="99">
        <f>IF(AND(B14="",F14=""),1,IF(F14="",0,CEILING(F14,2.5)))</f>
        <v>1</v>
      </c>
      <c r="H14" s="82">
        <f>IF(F14="",-1,G14-F14)</f>
        <v>-1</v>
      </c>
      <c r="I14" s="86"/>
      <c r="J14" s="25">
        <f>IF(AND(B14="",F14="",I14=""),-1,IF(I14="",1-(G14/150+M14/100),I14))</f>
        <v>-1</v>
      </c>
      <c r="M14" s="45">
        <v>0.7258367449103196</v>
      </c>
      <c r="N14" s="45">
        <f ca="1" t="shared" si="0"/>
        <v>0.12373360348360585</v>
      </c>
    </row>
    <row r="15" spans="1:14" ht="15.75">
      <c r="A15" s="111">
        <f t="shared" si="1"/>
      </c>
      <c r="B15" s="120"/>
      <c r="C15" s="17"/>
      <c r="D15" s="175"/>
      <c r="E15" s="173">
        <f ca="1">IF(B15="","",IF(OR(D15="",YEAR(NOW())-D15&gt;1900),"Avoin",IF(YEAR(NOW())-D15&gt;=60,60,IF(YEAR(NOW())-D15&gt;=50,50,IF(YEAR(NOW())-D15&gt;20,"Avoin",IF(YEAR(NOW())-D15&lt;=17,17,20))))))</f>
      </c>
      <c r="F15" s="105"/>
      <c r="G15" s="99">
        <f>IF(AND(B15="",F15=""),1,IF(F15="",0,CEILING(F15,2.5)))</f>
        <v>1</v>
      </c>
      <c r="H15" s="82">
        <f>IF(F15="",-1,G15-F15)</f>
        <v>-1</v>
      </c>
      <c r="I15" s="86"/>
      <c r="J15" s="25">
        <f>IF(AND(B15="",F15="",I15=""),-1,IF(I15="",1-(G15/150+M15/100),I15))</f>
        <v>-1</v>
      </c>
      <c r="M15" s="45">
        <v>0.19750131191032594</v>
      </c>
      <c r="N15" s="45">
        <f ca="1" t="shared" si="0"/>
        <v>0.8135453800742036</v>
      </c>
    </row>
    <row r="16" spans="1:14" ht="15.75">
      <c r="A16" s="111">
        <f t="shared" si="1"/>
      </c>
      <c r="B16" s="120"/>
      <c r="C16" s="17"/>
      <c r="D16" s="175"/>
      <c r="E16" s="173">
        <f ca="1">IF(B16="","",IF(OR(D16="",YEAR(NOW())-D16&gt;1900),"Avoin",IF(YEAR(NOW())-D16&gt;=60,60,IF(YEAR(NOW())-D16&gt;=50,50,IF(YEAR(NOW())-D16&gt;20,"Avoin",IF(YEAR(NOW())-D16&lt;=17,17,20))))))</f>
      </c>
      <c r="F16" s="105"/>
      <c r="G16" s="99">
        <f>IF(AND(B16="",F16=""),1,IF(F16="",0,CEILING(F16,2.5)))</f>
        <v>1</v>
      </c>
      <c r="H16" s="82">
        <f>IF(F16="",-1,G16-F16)</f>
        <v>-1</v>
      </c>
      <c r="I16" s="86"/>
      <c r="J16" s="25">
        <f>IF(AND(B16="",F16="",I16=""),-1,IF(I16="",1-(G16/150+M16/100),I16))</f>
        <v>-1</v>
      </c>
      <c r="M16" s="45">
        <v>0.9854657583254172</v>
      </c>
      <c r="N16" s="45">
        <f ca="1" t="shared" si="0"/>
        <v>0.48582793758988907</v>
      </c>
    </row>
    <row r="17" spans="1:14" ht="15.75">
      <c r="A17" s="111">
        <f t="shared" si="1"/>
      </c>
      <c r="B17" s="120"/>
      <c r="C17" s="17"/>
      <c r="D17" s="175"/>
      <c r="E17" s="173">
        <f ca="1">IF(B17="","",IF(OR(D17="",YEAR(NOW())-D17&gt;1900),"Avoin",IF(YEAR(NOW())-D17&gt;=60,60,IF(YEAR(NOW())-D17&gt;=50,50,IF(YEAR(NOW())-D17&gt;20,"Avoin",IF(YEAR(NOW())-D17&lt;=17,17,20))))))</f>
      </c>
      <c r="F17" s="105"/>
      <c r="G17" s="99">
        <f>IF(AND(B17="",F17=""),1,IF(F17="",0,CEILING(F17,2.5)))</f>
        <v>1</v>
      </c>
      <c r="H17" s="82">
        <f>IF(F17="",-1,G17-F17)</f>
        <v>-1</v>
      </c>
      <c r="I17" s="86"/>
      <c r="J17" s="25">
        <f>IF(AND(B17="",F17="",I17=""),-1,IF(I17="",1-(G17/150+M17/100),I17))</f>
        <v>-1</v>
      </c>
      <c r="M17" s="45">
        <v>0.7937787825405904</v>
      </c>
      <c r="N17" s="45">
        <f ca="1" t="shared" si="0"/>
        <v>0.14245153509852493</v>
      </c>
    </row>
    <row r="18" spans="1:14" ht="15.75">
      <c r="A18" s="111">
        <f t="shared" si="1"/>
      </c>
      <c r="B18" s="120"/>
      <c r="C18" s="17"/>
      <c r="D18" s="175"/>
      <c r="E18" s="173">
        <f ca="1">IF(B18="","",IF(OR(D18="",YEAR(NOW())-D18&gt;1900),"Avoin",IF(YEAR(NOW())-D18&gt;=60,60,IF(YEAR(NOW())-D18&gt;=50,50,IF(YEAR(NOW())-D18&gt;20,"Avoin",IF(YEAR(NOW())-D18&lt;=17,17,20))))))</f>
      </c>
      <c r="F18" s="105"/>
      <c r="G18" s="99">
        <f>IF(AND(B18="",F18=""),1,IF(F18="",0,CEILING(F18,2.5)))</f>
        <v>1</v>
      </c>
      <c r="H18" s="82">
        <f>IF(F18="",-1,G18-F18)</f>
        <v>-1</v>
      </c>
      <c r="I18" s="86"/>
      <c r="J18" s="25">
        <f>IF(AND(B18="",F18="",I18=""),-1,IF(I18="",1-(G18/150+M18/100),I18))</f>
        <v>-1</v>
      </c>
      <c r="M18" s="45">
        <v>0.9836391068885959</v>
      </c>
      <c r="N18" s="45">
        <f ca="1" t="shared" si="0"/>
        <v>0.4083410740161968</v>
      </c>
    </row>
    <row r="19" spans="1:14" ht="15.75">
      <c r="A19" s="111">
        <f t="shared" si="1"/>
      </c>
      <c r="B19" s="120"/>
      <c r="C19" s="17"/>
      <c r="D19" s="175"/>
      <c r="E19" s="173">
        <f ca="1">IF(B19="","",IF(OR(D19="",YEAR(NOW())-D19&gt;1900),"Avoin",IF(YEAR(NOW())-D19&gt;=60,60,IF(YEAR(NOW())-D19&gt;=50,50,IF(YEAR(NOW())-D19&gt;20,"Avoin",IF(YEAR(NOW())-D19&lt;=17,17,20))))))</f>
      </c>
      <c r="F19" s="105"/>
      <c r="G19" s="99">
        <f>IF(AND(B19="",F19=""),1,IF(F19="",0,CEILING(F19,2.5)))</f>
        <v>1</v>
      </c>
      <c r="H19" s="82">
        <f>IF(F19="",-1,G19-F19)</f>
        <v>-1</v>
      </c>
      <c r="I19" s="86"/>
      <c r="J19" s="25">
        <f>IF(AND(B19="",F19="",I19=""),-1,IF(I19="",1-(G19/150+M19/100),I19))</f>
        <v>-1</v>
      </c>
      <c r="M19" s="45">
        <v>0.0869001364888291</v>
      </c>
      <c r="N19" s="45">
        <f ca="1" t="shared" si="0"/>
        <v>0.1080666629048137</v>
      </c>
    </row>
    <row r="20" spans="1:14" ht="15.75">
      <c r="A20" s="111">
        <f t="shared" si="1"/>
      </c>
      <c r="B20" s="120"/>
      <c r="C20" s="17"/>
      <c r="D20" s="175"/>
      <c r="E20" s="173">
        <f ca="1">IF(B20="","",IF(OR(D20="",YEAR(NOW())-D20&gt;1900),"Avoin",IF(YEAR(NOW())-D20&gt;=60,60,IF(YEAR(NOW())-D20&gt;=50,50,IF(YEAR(NOW())-D20&gt;20,"Avoin",IF(YEAR(NOW())-D20&lt;=17,17,20))))))</f>
      </c>
      <c r="F20" s="105"/>
      <c r="G20" s="99">
        <f>IF(AND(B20="",F20=""),1,IF(F20="",0,CEILING(F20,2.5)))</f>
        <v>1</v>
      </c>
      <c r="H20" s="82">
        <f>IF(F20="",-1,G20-F20)</f>
        <v>-1</v>
      </c>
      <c r="I20" s="86"/>
      <c r="J20" s="25">
        <f>IF(AND(B20="",F20="",I20=""),-1,IF(I20="",1-(G20/150+M20/100),I20))</f>
        <v>-1</v>
      </c>
      <c r="M20" s="45">
        <v>0.10358234572449998</v>
      </c>
      <c r="N20" s="45">
        <f ca="1" t="shared" si="0"/>
        <v>0.2053408463281574</v>
      </c>
    </row>
    <row r="21" spans="1:14" ht="16.5" customHeight="1">
      <c r="A21" s="111">
        <f t="shared" si="1"/>
      </c>
      <c r="B21" s="120"/>
      <c r="C21" s="17"/>
      <c r="D21" s="175"/>
      <c r="E21" s="173">
        <f ca="1">IF(B21="","",IF(OR(D21="",YEAR(NOW())-D21&gt;1900),"Avoin",IF(YEAR(NOW())-D21&gt;=60,60,IF(YEAR(NOW())-D21&gt;=50,50,IF(YEAR(NOW())-D21&gt;20,"Avoin",IF(YEAR(NOW())-D21&lt;=17,17,20))))))</f>
      </c>
      <c r="F21" s="105"/>
      <c r="G21" s="99">
        <f>IF(AND(B21="",F21=""),1,IF(F21="",0,CEILING(F21,2.5)))</f>
        <v>1</v>
      </c>
      <c r="H21" s="82">
        <f>IF(F21="",-1,G21-F21)</f>
        <v>-1</v>
      </c>
      <c r="I21" s="87"/>
      <c r="J21" s="25">
        <f>IF(AND(B21="",F21="",I21=""),-1,IF(I21="",1-(G21/150+M21/100),I21))</f>
        <v>-1</v>
      </c>
      <c r="K21" s="23"/>
      <c r="M21" s="45">
        <v>0.69777998471986</v>
      </c>
      <c r="N21" s="45">
        <f ca="1" t="shared" si="0"/>
        <v>0.7934847066691735</v>
      </c>
    </row>
    <row r="22" spans="1:14" ht="16.5" customHeight="1">
      <c r="A22" s="111">
        <f t="shared" si="1"/>
      </c>
      <c r="B22" s="120"/>
      <c r="C22" s="17"/>
      <c r="D22" s="175"/>
      <c r="E22" s="173">
        <f ca="1">IF(B22="","",IF(OR(D22="",YEAR(NOW())-D22&gt;1900),"Avoin",IF(YEAR(NOW())-D22&gt;=60,60,IF(YEAR(NOW())-D22&gt;=50,50,IF(YEAR(NOW())-D22&gt;20,"Avoin",IF(YEAR(NOW())-D22&lt;=17,17,20))))))</f>
      </c>
      <c r="F22" s="105"/>
      <c r="G22" s="99">
        <f>IF(AND(B22="",F22=""),1,IF(F22="",0,CEILING(F22,2.5)))</f>
        <v>1</v>
      </c>
      <c r="H22" s="82">
        <f>IF(F22="",-1,G22-F22)</f>
        <v>-1</v>
      </c>
      <c r="I22" s="87"/>
      <c r="J22" s="25">
        <f>IF(AND(B22="",F22="",I22=""),-1,IF(I22="",1-(G22/150+M22/100),I22))</f>
        <v>-1</v>
      </c>
      <c r="K22" s="23"/>
      <c r="M22" s="45">
        <v>0.22582553087037827</v>
      </c>
      <c r="N22" s="45">
        <f ca="1" t="shared" si="0"/>
        <v>0.9477481799359166</v>
      </c>
    </row>
    <row r="23" spans="1:14" ht="16.5" customHeight="1" thickBot="1">
      <c r="A23" s="111">
        <f t="shared" si="1"/>
      </c>
      <c r="B23" s="121"/>
      <c r="C23" s="122"/>
      <c r="D23" s="179"/>
      <c r="E23" s="173">
        <f ca="1">IF(B23="","",IF(OR(D23="",YEAR(NOW())-D23&gt;1900),"Avoin",IF(YEAR(NOW())-D23&gt;=60,60,IF(YEAR(NOW())-D23&gt;=50,50,IF(YEAR(NOW())-D23&gt;20,"Avoin",IF(YEAR(NOW())-D23&lt;=17,17,20))))))</f>
      </c>
      <c r="F23" s="106"/>
      <c r="G23" s="99">
        <f>IF(AND(B23="",F23=""),1,IF(F23="",0,CEILING(F23,2.5)))</f>
        <v>1</v>
      </c>
      <c r="H23" s="82">
        <f>IF(F23="",-1,G23-F23)</f>
        <v>-1</v>
      </c>
      <c r="I23" s="88"/>
      <c r="J23" s="40">
        <f>IF(AND(B23="",F23="",I23=""),-1,IF(I23="",1-(G23/150+M20/100),I23))</f>
        <v>-1</v>
      </c>
      <c r="K23" s="23"/>
      <c r="M23" s="45">
        <v>0.7817627284355064</v>
      </c>
      <c r="N23" s="45">
        <f ca="1" t="shared" si="0"/>
        <v>0.754039613062611</v>
      </c>
    </row>
    <row r="24" ht="16.5" customHeight="1"/>
    <row r="25" spans="2:8" ht="15.75">
      <c r="B25" s="59" t="s">
        <v>30</v>
      </c>
      <c r="C25" s="139" t="str">
        <f>'Suomen ennätykset'!A1</f>
        <v>Ikäluokka Avoin</v>
      </c>
      <c r="D25" s="58">
        <f>'Suomen ennätykset'!D13</f>
        <v>27</v>
      </c>
      <c r="E25" s="19" t="str">
        <f>'Suomen ennätykset'!B13</f>
        <v>Eino Pöntiö</v>
      </c>
      <c r="F25" s="46"/>
      <c r="G25" s="47"/>
      <c r="H25" s="48"/>
    </row>
    <row r="26" spans="2:8" ht="15.75">
      <c r="B26" s="60" t="e">
        <f>'Suomen ennätykset'!#REF!</f>
        <v>#REF!</v>
      </c>
      <c r="C26" s="139" t="s">
        <v>48</v>
      </c>
      <c r="D26" s="58" t="str">
        <f>'Suomen ennätykset'!D28</f>
        <v>-</v>
      </c>
      <c r="E26" s="19" t="str">
        <f>'Suomen ennätykset'!B28</f>
        <v>-</v>
      </c>
      <c r="F26" s="46"/>
      <c r="G26" s="47"/>
      <c r="H26" s="48"/>
    </row>
    <row r="27" spans="2:8" ht="15.75">
      <c r="B27" s="142"/>
      <c r="C27" s="139" t="str">
        <f>'Suomen ennätykset'!A31</f>
        <v>Ikäluokka  20 v </v>
      </c>
      <c r="D27" s="58" t="str">
        <f>'Suomen ennätykset'!D43</f>
        <v>-</v>
      </c>
      <c r="E27" s="19" t="str">
        <f>'Suomen ennätykset'!B43</f>
        <v>-</v>
      </c>
      <c r="F27" s="46"/>
      <c r="G27" s="47"/>
      <c r="H27" s="48"/>
    </row>
    <row r="28" spans="2:8" ht="15.75">
      <c r="B28" s="164"/>
      <c r="C28" s="139" t="str">
        <f>'Suomen ennätykset'!A46</f>
        <v>Ikäluokka 50 v </v>
      </c>
      <c r="D28" s="58">
        <f>'Suomen ennätykset'!D58</f>
        <v>27</v>
      </c>
      <c r="E28" s="19" t="str">
        <f>'Suomen ennätykset'!B58</f>
        <v>Eino Pöntiö</v>
      </c>
      <c r="F28" s="46"/>
      <c r="G28" s="47"/>
      <c r="H28" s="48"/>
    </row>
    <row r="29" spans="2:8" ht="15.75">
      <c r="B29" s="143"/>
      <c r="C29" s="138" t="str">
        <f>'Suomen ennätykset'!A61</f>
        <v>Ikäluokka  60 v </v>
      </c>
      <c r="D29" s="58">
        <f>'Suomen ennätykset'!D73</f>
        <v>13</v>
      </c>
      <c r="E29" s="19" t="str">
        <f>'Suomen ennätykset'!B73</f>
        <v>Jorma Kanerva</v>
      </c>
      <c r="F29" s="55"/>
      <c r="G29" s="56"/>
      <c r="H29" s="57"/>
    </row>
    <row r="33" ht="12.75">
      <c r="B33" t="s">
        <v>93</v>
      </c>
    </row>
  </sheetData>
  <sheetProtection/>
  <protectedRanges>
    <protectedRange sqref="I4:I23 F4:F23" name="Alue1"/>
    <protectedRange sqref="B4:C23 D4:D9" name="Alue1_3"/>
    <protectedRange sqref="D10:D23" name="Alue1_4"/>
    <protectedRange sqref="E4:E23" name="Alue1_1"/>
  </protectedRanges>
  <conditionalFormatting sqref="J4:J23">
    <cfRule type="cellIs" priority="1" dxfId="8" operator="lessThan" stopIfTrue="1">
      <formula>1</formula>
    </cfRule>
  </conditionalFormatting>
  <conditionalFormatting sqref="H4:H23">
    <cfRule type="cellIs" priority="2" dxfId="0" operator="equal" stopIfTrue="1">
      <formula>-1</formula>
    </cfRule>
  </conditionalFormatting>
  <conditionalFormatting sqref="G4:G23">
    <cfRule type="cellIs" priority="3" dxfId="0" operator="lessThanOrEqual" stopIfTrue="1">
      <formula>1</formula>
    </cfRule>
  </conditionalFormatting>
  <conditionalFormatting sqref="F4:F23">
    <cfRule type="cellIs" priority="4" dxfId="5" operator="lessThanOrEqual" stopIfTrue="1">
      <formula>110</formula>
    </cfRule>
    <cfRule type="cellIs" priority="5" dxfId="5" operator="greaterThan" stopIfTrue="1">
      <formula>120</formula>
    </cfRule>
  </conditionalFormatting>
  <conditionalFormatting sqref="E4:E23">
    <cfRule type="cellIs" priority="11" dxfId="4" operator="lessThanOrEqual" stopIfTrue="1">
      <formula>20</formula>
    </cfRule>
    <cfRule type="cellIs" priority="12" dxfId="3" operator="between" stopIfTrue="1">
      <formula>50</formula>
      <formula>60</formula>
    </cfRule>
  </conditionalFormatting>
  <printOptions/>
  <pageMargins left="0.78740157480315" right="0.78740157480315" top="0.984251968503937" bottom="0.984251968503937" header="0.511811023622047" footer="0.511811023622047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ul13"/>
  <dimension ref="A1:P33"/>
  <sheetViews>
    <sheetView tabSelected="1" zoomScalePageLayoutView="0" workbookViewId="0" topLeftCell="A1">
      <selection activeCell="M23" sqref="M23"/>
    </sheetView>
  </sheetViews>
  <sheetFormatPr defaultColWidth="9.140625" defaultRowHeight="12.75"/>
  <cols>
    <col min="1" max="1" width="5.140625" style="21" customWidth="1"/>
    <col min="2" max="2" width="28.28125" style="21" customWidth="1"/>
    <col min="3" max="3" width="21.421875" style="21" customWidth="1"/>
    <col min="4" max="4" width="14.7109375" style="21" customWidth="1"/>
    <col min="5" max="5" width="14.8515625" style="21" customWidth="1"/>
    <col min="6" max="6" width="8.421875" style="21" customWidth="1"/>
    <col min="7" max="7" width="7.8515625" style="21" customWidth="1"/>
    <col min="8" max="8" width="9.421875" style="21" customWidth="1"/>
    <col min="9" max="9" width="6.421875" style="21" customWidth="1"/>
    <col min="10" max="10" width="10.00390625" style="23" hidden="1" customWidth="1"/>
    <col min="11" max="16384" width="9.140625" style="21" customWidth="1"/>
  </cols>
  <sheetData>
    <row r="1" spans="1:7" ht="18.75" customHeight="1">
      <c r="A1" s="74" t="s">
        <v>157</v>
      </c>
      <c r="C1" s="22"/>
      <c r="D1" s="22"/>
      <c r="E1" s="22"/>
      <c r="F1" s="22"/>
      <c r="G1" s="22"/>
    </row>
    <row r="3" spans="1:16" ht="15.75" thickBot="1">
      <c r="A3" s="184" t="s">
        <v>0</v>
      </c>
      <c r="B3" s="185" t="s">
        <v>1</v>
      </c>
      <c r="C3" s="185" t="s">
        <v>6</v>
      </c>
      <c r="D3" s="185" t="s">
        <v>31</v>
      </c>
      <c r="E3" s="186" t="s">
        <v>11</v>
      </c>
      <c r="F3" s="187" t="s">
        <v>3</v>
      </c>
      <c r="G3" s="187" t="s">
        <v>4</v>
      </c>
      <c r="H3" s="187" t="s">
        <v>5</v>
      </c>
      <c r="I3" s="187" t="s">
        <v>2</v>
      </c>
      <c r="J3" s="36" t="s">
        <v>32</v>
      </c>
      <c r="M3" s="45">
        <v>0.42018440429270076</v>
      </c>
      <c r="N3" s="45">
        <f ca="1">RAND()</f>
        <v>0.12165370252887264</v>
      </c>
      <c r="P3" s="24"/>
    </row>
    <row r="4" spans="1:14" ht="15.75">
      <c r="A4" s="110">
        <f>IF(OR(F4="",I4=""),"",1)</f>
        <v>1</v>
      </c>
      <c r="B4" s="117" t="s">
        <v>158</v>
      </c>
      <c r="C4" s="118" t="s">
        <v>159</v>
      </c>
      <c r="D4" s="180"/>
      <c r="E4" s="173" t="str">
        <f ca="1">IF(B4="","",IF(OR(D4="",YEAR(NOW())-D4&gt;1900),"Avoin",IF(YEAR(NOW())-D4&gt;=60,60,IF(YEAR(NOW())-D4&gt;=50,50,IF(YEAR(NOW())-D4&gt;20,"Avoin",IF(YEAR(NOW())-D4&lt;=17,17,20))))))</f>
        <v>Avoin</v>
      </c>
      <c r="F4" s="104">
        <v>115</v>
      </c>
      <c r="G4" s="99">
        <f>IF(AND(B4="",F4=""),1,IF(F4="",0,CEILING(F4,2.5)))</f>
        <v>115</v>
      </c>
      <c r="H4" s="82">
        <f>IF(F4="",-1,G4-F4)</f>
        <v>0</v>
      </c>
      <c r="I4" s="137">
        <v>12</v>
      </c>
      <c r="J4" s="39">
        <f>IF(AND(B4="",F4="",I4=""),-1,IF(I4="",1-(G4/150+M4/100),I4))</f>
        <v>12</v>
      </c>
      <c r="M4" s="45">
        <v>0.8649793096522698</v>
      </c>
      <c r="N4" s="45">
        <f aca="true" ca="1" t="shared" si="0" ref="N4:N23">RAND()</f>
        <v>0.6707726311254545</v>
      </c>
    </row>
    <row r="5" spans="1:15" ht="15.75">
      <c r="A5" s="111">
        <v>1</v>
      </c>
      <c r="B5" s="119" t="s">
        <v>163</v>
      </c>
      <c r="C5" s="18" t="s">
        <v>164</v>
      </c>
      <c r="D5" s="181"/>
      <c r="E5" s="173">
        <v>45</v>
      </c>
      <c r="F5" s="105">
        <v>102.4</v>
      </c>
      <c r="G5" s="99">
        <f>IF(AND(B5="",F5=""),1,IF(F5="",0,CEILING(F5,2.5)))</f>
        <v>102.5</v>
      </c>
      <c r="H5" s="82">
        <f>IF(F5="",-1,G5-F5)</f>
        <v>0.09999999999999432</v>
      </c>
      <c r="I5" s="86">
        <v>5</v>
      </c>
      <c r="J5" s="25">
        <f>IF(AND(B5="",F5="",I5=""),-1,IF(I5="",1-(G5/150+M5/100),I5))</f>
        <v>5</v>
      </c>
      <c r="M5" s="45">
        <v>0.31402610161388633</v>
      </c>
      <c r="N5" s="45">
        <f ca="1" t="shared" si="0"/>
        <v>0.818292537717783</v>
      </c>
      <c r="O5" s="26"/>
    </row>
    <row r="6" spans="1:15" ht="15.75">
      <c r="A6" s="111">
        <f aca="true" t="shared" si="1" ref="A5:A23">IF(OR(F6="",I6=""),"",A5+1)</f>
      </c>
      <c r="B6" s="120"/>
      <c r="C6" s="17"/>
      <c r="D6" s="178"/>
      <c r="E6" s="173">
        <f ca="1">IF(B6="","",IF(OR(D6="",YEAR(NOW())-D6&gt;1900),"Avoin",IF(YEAR(NOW())-D6&gt;=60,60,IF(YEAR(NOW())-D6&gt;=50,50,IF(YEAR(NOW())-D6&gt;20,"Avoin",IF(YEAR(NOW())-D6&lt;=17,17,20))))))</f>
      </c>
      <c r="F6" s="105"/>
      <c r="G6" s="99">
        <f>IF(AND(B6="",F6=""),1,IF(F6="",0,CEILING(F6,2.5)))</f>
        <v>1</v>
      </c>
      <c r="H6" s="82">
        <f>IF(F6="",-1,G6-F6)</f>
        <v>-1</v>
      </c>
      <c r="I6" s="87"/>
      <c r="J6" s="25">
        <f>IF(AND(B6="",F6="",I6=""),-1,IF(I6="",1-(G6/150+M6/100),I6))</f>
        <v>-1</v>
      </c>
      <c r="K6" s="23"/>
      <c r="M6" s="45">
        <v>0.43582226529828105</v>
      </c>
      <c r="N6" s="45">
        <f ca="1" t="shared" si="0"/>
        <v>0.27054888068096616</v>
      </c>
      <c r="O6" s="23"/>
    </row>
    <row r="7" spans="1:14" ht="15.75">
      <c r="A7" s="111">
        <f t="shared" si="1"/>
      </c>
      <c r="B7" s="119"/>
      <c r="C7" s="18"/>
      <c r="D7" s="181"/>
      <c r="E7" s="173">
        <f ca="1">IF(B7="","",IF(OR(D7="",YEAR(NOW())-D7&gt;1900),"Avoin",IF(YEAR(NOW())-D7&gt;=60,60,IF(YEAR(NOW())-D7&gt;=50,50,IF(YEAR(NOW())-D7&gt;20,"Avoin",IF(YEAR(NOW())-D7&lt;=17,17,20))))))</f>
      </c>
      <c r="F7" s="105"/>
      <c r="G7" s="99">
        <f>IF(AND(B7="",F7=""),1,IF(F7="",0,CEILING(F7,2.5)))</f>
        <v>1</v>
      </c>
      <c r="H7" s="82">
        <f>IF(F7="",-1,G7-F7)</f>
        <v>-1</v>
      </c>
      <c r="I7" s="87"/>
      <c r="J7" s="25">
        <f>IF(AND(B7="",F7="",I7=""),-1,IF(I7="",1-(G7/150+M7/100),I7))</f>
        <v>-1</v>
      </c>
      <c r="K7" s="23"/>
      <c r="M7" s="45">
        <v>0.45840693699641055</v>
      </c>
      <c r="N7" s="45">
        <f ca="1" t="shared" si="0"/>
        <v>0.6899235492727549</v>
      </c>
    </row>
    <row r="8" spans="1:14" ht="15.75">
      <c r="A8" s="111">
        <f t="shared" si="1"/>
      </c>
      <c r="B8" s="120"/>
      <c r="C8" s="17"/>
      <c r="D8" s="178"/>
      <c r="E8" s="173">
        <f ca="1">IF(B8="","",IF(OR(D8="",YEAR(NOW())-D8&gt;1900),"Avoin",IF(YEAR(NOW())-D8&gt;=60,60,IF(YEAR(NOW())-D8&gt;=50,50,IF(YEAR(NOW())-D8&gt;20,"Avoin",IF(YEAR(NOW())-D8&lt;=17,17,20))))))</f>
      </c>
      <c r="F8" s="105"/>
      <c r="G8" s="99">
        <f>IF(AND(B8="",F8=""),1,IF(F8="",0,CEILING(F8,2.5)))</f>
        <v>1</v>
      </c>
      <c r="H8" s="82">
        <f>IF(F8="",-1,G8-F8)</f>
        <v>-1</v>
      </c>
      <c r="I8" s="86"/>
      <c r="J8" s="25">
        <f>IF(AND(B8="",F8="",I8=""),-1,IF(I8="",1-(G8/150+M5/100),I8))</f>
        <v>-1</v>
      </c>
      <c r="K8" s="23"/>
      <c r="M8" s="45">
        <v>0.26519551091780386</v>
      </c>
      <c r="N8" s="45">
        <f ca="1" t="shared" si="0"/>
        <v>0.9366664145808743</v>
      </c>
    </row>
    <row r="9" spans="1:14" ht="15.75">
      <c r="A9" s="111">
        <f t="shared" si="1"/>
      </c>
      <c r="B9" s="120"/>
      <c r="C9" s="17"/>
      <c r="D9" s="178"/>
      <c r="E9" s="173">
        <f ca="1">IF(B9="","",IF(OR(D9="",YEAR(NOW())-D9&gt;1900),"Avoin",IF(YEAR(NOW())-D9&gt;=60,60,IF(YEAR(NOW())-D9&gt;=50,50,IF(YEAR(NOW())-D9&gt;20,"Avoin",IF(YEAR(NOW())-D9&lt;=17,17,20))))))</f>
      </c>
      <c r="F9" s="105"/>
      <c r="G9" s="99">
        <f>IF(AND(B9="",F9=""),1,IF(F9="",0,CEILING(F9,2.5)))</f>
        <v>1</v>
      </c>
      <c r="H9" s="82">
        <f>IF(F9="",-1,G9-F9)</f>
        <v>-1</v>
      </c>
      <c r="I9" s="86"/>
      <c r="J9" s="25">
        <f>IF(AND(B9="",F9="",I9=""),-1,IF(I9="",1-(G9/150+M9/100),I9))</f>
        <v>-1</v>
      </c>
      <c r="M9" s="45">
        <v>0.2632891791796672</v>
      </c>
      <c r="N9" s="45">
        <f ca="1" t="shared" si="0"/>
        <v>0.8623887953387632</v>
      </c>
    </row>
    <row r="10" spans="1:14" ht="15.75">
      <c r="A10" s="111">
        <f t="shared" si="1"/>
      </c>
      <c r="B10" s="120"/>
      <c r="C10" s="17"/>
      <c r="D10" s="175"/>
      <c r="E10" s="173">
        <f ca="1">IF(B10="","",IF(OR(D10="",YEAR(NOW())-D10&gt;1900),"Avoin",IF(YEAR(NOW())-D10&gt;=60,60,IF(YEAR(NOW())-D10&gt;=50,50,IF(YEAR(NOW())-D10&gt;20,"Avoin",IF(YEAR(NOW())-D10&lt;=17,17,20))))))</f>
      </c>
      <c r="F10" s="105"/>
      <c r="G10" s="99">
        <f>IF(AND(B10="",F10=""),1,IF(F10="",0,CEILING(F10,2.5)))</f>
        <v>1</v>
      </c>
      <c r="H10" s="82">
        <f>IF(F10="",-1,G10-F10)</f>
        <v>-1</v>
      </c>
      <c r="I10" s="86"/>
      <c r="J10" s="25">
        <f>IF(AND(B10="",F10="",I10=""),-1,IF(I10="",1-(G10/150+M10/100),I10))</f>
        <v>-1</v>
      </c>
      <c r="M10" s="45">
        <v>0.09365557847847938</v>
      </c>
      <c r="N10" s="45">
        <f ca="1" t="shared" si="0"/>
        <v>0.4333495608072284</v>
      </c>
    </row>
    <row r="11" spans="1:14" ht="15.75">
      <c r="A11" s="111">
        <f t="shared" si="1"/>
      </c>
      <c r="B11" s="120"/>
      <c r="C11" s="17"/>
      <c r="D11" s="175"/>
      <c r="E11" s="173">
        <f ca="1">IF(B11="","",IF(OR(D11="",YEAR(NOW())-D11&gt;1900),"Avoin",IF(YEAR(NOW())-D11&gt;=60,60,IF(YEAR(NOW())-D11&gt;=50,50,IF(YEAR(NOW())-D11&gt;20,"Avoin",IF(YEAR(NOW())-D11&lt;=17,17,20))))))</f>
      </c>
      <c r="F11" s="105"/>
      <c r="G11" s="99">
        <f>IF(AND(B11="",F11=""),1,IF(F11="",0,CEILING(F11,2.5)))</f>
        <v>1</v>
      </c>
      <c r="H11" s="82">
        <f>IF(F11="",-1,G11-F11)</f>
        <v>-1</v>
      </c>
      <c r="I11" s="86"/>
      <c r="J11" s="25">
        <f>IF(AND(B11="",F11="",I11=""),-1,IF(I11="",1-(G11/150+M11/100),I11))</f>
        <v>-1</v>
      </c>
      <c r="M11" s="45">
        <v>0.042345241334593275</v>
      </c>
      <c r="N11" s="45">
        <f ca="1" t="shared" si="0"/>
        <v>0.7041905677684708</v>
      </c>
    </row>
    <row r="12" spans="1:14" ht="15.75">
      <c r="A12" s="111">
        <f t="shared" si="1"/>
      </c>
      <c r="B12" s="120"/>
      <c r="C12" s="17"/>
      <c r="D12" s="175"/>
      <c r="E12" s="173">
        <f ca="1">IF(B12="","",IF(OR(D12="",YEAR(NOW())-D12&gt;1900),"Avoin",IF(YEAR(NOW())-D12&gt;=60,60,IF(YEAR(NOW())-D12&gt;=50,50,IF(YEAR(NOW())-D12&gt;20,"Avoin",IF(YEAR(NOW())-D12&lt;=17,17,20))))))</f>
      </c>
      <c r="F12" s="105"/>
      <c r="G12" s="99">
        <f>IF(AND(B12="",F12=""),1,IF(F12="",0,CEILING(F12,2.5)))</f>
        <v>1</v>
      </c>
      <c r="H12" s="82">
        <f>IF(F12="",-1,G12-F12)</f>
        <v>-1</v>
      </c>
      <c r="I12" s="86"/>
      <c r="J12" s="25">
        <f>IF(AND(B12="",F12="",I12=""),-1,IF(I12="",1-(G12/150+M12/100),I12))</f>
        <v>-1</v>
      </c>
      <c r="M12" s="45">
        <v>0.3796063651785302</v>
      </c>
      <c r="N12" s="45">
        <f ca="1" t="shared" si="0"/>
        <v>0.5680191647052375</v>
      </c>
    </row>
    <row r="13" spans="1:14" ht="15.75">
      <c r="A13" s="111">
        <f t="shared" si="1"/>
      </c>
      <c r="B13" s="120"/>
      <c r="C13" s="17"/>
      <c r="D13" s="175"/>
      <c r="E13" s="173">
        <f ca="1">IF(B13="","",IF(OR(D13="",YEAR(NOW())-D13&gt;1900),"Avoin",IF(YEAR(NOW())-D13&gt;=60,60,IF(YEAR(NOW())-D13&gt;=50,50,IF(YEAR(NOW())-D13&gt;20,"Avoin",IF(YEAR(NOW())-D13&lt;=17,17,20))))))</f>
      </c>
      <c r="F13" s="105"/>
      <c r="G13" s="99">
        <f>IF(AND(B13="",F13=""),1,IF(F13="",0,CEILING(F13,2.5)))</f>
        <v>1</v>
      </c>
      <c r="H13" s="82">
        <f>IF(F13="",-1,G13-F13)</f>
        <v>-1</v>
      </c>
      <c r="I13" s="86"/>
      <c r="J13" s="25">
        <f>IF(AND(B13="",F13="",I13=""),-1,IF(I13="",1-(G13/150+M13/100),I13))</f>
        <v>-1</v>
      </c>
      <c r="M13" s="45">
        <v>0.9715883778690118</v>
      </c>
      <c r="N13" s="45">
        <f ca="1" t="shared" si="0"/>
        <v>0.2585070506100555</v>
      </c>
    </row>
    <row r="14" spans="1:14" ht="15.75">
      <c r="A14" s="111">
        <f t="shared" si="1"/>
      </c>
      <c r="B14" s="120"/>
      <c r="C14" s="17"/>
      <c r="D14" s="175"/>
      <c r="E14" s="173">
        <f ca="1">IF(B14="","",IF(OR(D14="",YEAR(NOW())-D14&gt;1900),"Avoin",IF(YEAR(NOW())-D14&gt;=60,60,IF(YEAR(NOW())-D14&gt;=50,50,IF(YEAR(NOW())-D14&gt;20,"Avoin",IF(YEAR(NOW())-D14&lt;=17,17,20))))))</f>
      </c>
      <c r="F14" s="105"/>
      <c r="G14" s="99">
        <f>IF(AND(B14="",F14=""),1,IF(F14="",0,CEILING(F14,2.5)))</f>
        <v>1</v>
      </c>
      <c r="H14" s="82">
        <f>IF(F14="",-1,G14-F14)</f>
        <v>-1</v>
      </c>
      <c r="I14" s="86"/>
      <c r="J14" s="25">
        <f>IF(AND(B14="",F14="",I14=""),-1,IF(I14="",1-(G14/150+M14/100),I14))</f>
        <v>-1</v>
      </c>
      <c r="M14" s="45">
        <v>0.9452491985965152</v>
      </c>
      <c r="N14" s="45">
        <f ca="1" t="shared" si="0"/>
        <v>0.3557443511582916</v>
      </c>
    </row>
    <row r="15" spans="1:14" ht="15.75">
      <c r="A15" s="111">
        <f t="shared" si="1"/>
      </c>
      <c r="B15" s="120"/>
      <c r="C15" s="17"/>
      <c r="D15" s="175"/>
      <c r="E15" s="173">
        <f ca="1">IF(B15="","",IF(OR(D15="",YEAR(NOW())-D15&gt;1900),"Avoin",IF(YEAR(NOW())-D15&gt;=60,60,IF(YEAR(NOW())-D15&gt;=50,50,IF(YEAR(NOW())-D15&gt;20,"Avoin",IF(YEAR(NOW())-D15&lt;=17,17,20))))))</f>
      </c>
      <c r="F15" s="105"/>
      <c r="G15" s="99">
        <f>IF(AND(B15="",F15=""),1,IF(F15="",0,CEILING(F15,2.5)))</f>
        <v>1</v>
      </c>
      <c r="H15" s="82">
        <f>IF(F15="",-1,G15-F15)</f>
        <v>-1</v>
      </c>
      <c r="I15" s="86"/>
      <c r="J15" s="25">
        <f>IF(AND(B15="",F15="",I15=""),-1,IF(I15="",1-(G15/150+M15/100),I15))</f>
        <v>-1</v>
      </c>
      <c r="M15" s="45">
        <v>0.6865613587715118</v>
      </c>
      <c r="N15" s="45">
        <f ca="1" t="shared" si="0"/>
        <v>0.4600840533750845</v>
      </c>
    </row>
    <row r="16" spans="1:14" ht="15.75">
      <c r="A16" s="111">
        <f t="shared" si="1"/>
      </c>
      <c r="B16" s="120"/>
      <c r="C16" s="17"/>
      <c r="D16" s="175"/>
      <c r="E16" s="173">
        <f ca="1">IF(B16="","",IF(OR(D16="",YEAR(NOW())-D16&gt;1900),"Avoin",IF(YEAR(NOW())-D16&gt;=60,60,IF(YEAR(NOW())-D16&gt;=50,50,IF(YEAR(NOW())-D16&gt;20,"Avoin",IF(YEAR(NOW())-D16&lt;=17,17,20))))))</f>
      </c>
      <c r="F16" s="105"/>
      <c r="G16" s="99">
        <f>IF(AND(B16="",F16=""),1,IF(F16="",0,CEILING(F16,2.5)))</f>
        <v>1</v>
      </c>
      <c r="H16" s="82">
        <f>IF(F16="",-1,G16-F16)</f>
        <v>-1</v>
      </c>
      <c r="I16" s="87"/>
      <c r="J16" s="25">
        <f>IF(AND(B16="",F16="",I16=""),-1,IF(I16="",1-(G16/150+M16/100),I16))</f>
        <v>-1</v>
      </c>
      <c r="M16" s="45">
        <v>0.1760645671208534</v>
      </c>
      <c r="N16" s="45">
        <f ca="1" t="shared" si="0"/>
        <v>0.01827383441937669</v>
      </c>
    </row>
    <row r="17" spans="1:14" ht="15.75">
      <c r="A17" s="111">
        <f t="shared" si="1"/>
      </c>
      <c r="B17" s="120"/>
      <c r="C17" s="17"/>
      <c r="D17" s="175"/>
      <c r="E17" s="173">
        <f ca="1">IF(B17="","",IF(OR(D17="",YEAR(NOW())-D17&gt;1900),"Avoin",IF(YEAR(NOW())-D17&gt;=60,60,IF(YEAR(NOW())-D17&gt;=50,50,IF(YEAR(NOW())-D17&gt;20,"Avoin",IF(YEAR(NOW())-D17&lt;=17,17,20))))))</f>
      </c>
      <c r="F17" s="105"/>
      <c r="G17" s="99">
        <f>IF(AND(B17="",F17=""),1,IF(F17="",0,CEILING(F17,2.5)))</f>
        <v>1</v>
      </c>
      <c r="H17" s="82">
        <f>IF(F17="",-1,G17-F17)</f>
        <v>-1</v>
      </c>
      <c r="I17" s="86"/>
      <c r="J17" s="25">
        <f>IF(AND(B17="",F17="",I17=""),-1,IF(I17="",1-(G17/150+M17/100),I17))</f>
        <v>-1</v>
      </c>
      <c r="M17" s="45">
        <v>0.10076294637491756</v>
      </c>
      <c r="N17" s="45">
        <f ca="1" t="shared" si="0"/>
        <v>0.26481787667429124</v>
      </c>
    </row>
    <row r="18" spans="1:14" ht="15.75">
      <c r="A18" s="111">
        <f t="shared" si="1"/>
      </c>
      <c r="B18" s="120"/>
      <c r="C18" s="17"/>
      <c r="D18" s="175"/>
      <c r="E18" s="173">
        <f ca="1">IF(B18="","",IF(OR(D18="",YEAR(NOW())-D18&gt;1900),"Avoin",IF(YEAR(NOW())-D18&gt;=60,60,IF(YEAR(NOW())-D18&gt;=50,50,IF(YEAR(NOW())-D18&gt;20,"Avoin",IF(YEAR(NOW())-D18&lt;=17,17,20))))))</f>
      </c>
      <c r="F18" s="105"/>
      <c r="G18" s="99">
        <f>IF(AND(B18="",F18=""),1,IF(F18="",0,CEILING(F18,2.5)))</f>
        <v>1</v>
      </c>
      <c r="H18" s="82">
        <f>IF(F18="",-1,G18-F18)</f>
        <v>-1</v>
      </c>
      <c r="I18" s="86"/>
      <c r="J18" s="25">
        <f>IF(AND(B18="",F18="",I18=""),-1,IF(I18="",1-(G18/150+M18/100),I18))</f>
        <v>-1</v>
      </c>
      <c r="M18" s="45">
        <v>0.5451249820460538</v>
      </c>
      <c r="N18" s="45">
        <f ca="1" t="shared" si="0"/>
        <v>0.5770620423582653</v>
      </c>
    </row>
    <row r="19" spans="1:14" ht="15.75">
      <c r="A19" s="111">
        <f t="shared" si="1"/>
      </c>
      <c r="B19" s="120"/>
      <c r="C19" s="17"/>
      <c r="D19" s="175"/>
      <c r="E19" s="173">
        <f ca="1">IF(B19="","",IF(OR(D19="",YEAR(NOW())-D19&gt;1900),"Avoin",IF(YEAR(NOW())-D19&gt;=60,60,IF(YEAR(NOW())-D19&gt;=50,50,IF(YEAR(NOW())-D19&gt;20,"Avoin",IF(YEAR(NOW())-D19&lt;=17,17,20))))))</f>
      </c>
      <c r="F19" s="105"/>
      <c r="G19" s="99">
        <f>IF(AND(B19="",F19=""),1,IF(F19="",0,CEILING(F19,2.5)))</f>
        <v>1</v>
      </c>
      <c r="H19" s="82">
        <f>IF(F19="",-1,G19-F19)</f>
        <v>-1</v>
      </c>
      <c r="I19" s="86"/>
      <c r="J19" s="25">
        <f>IF(AND(B19="",F19="",I19=""),-1,IF(I19="",1-(G19/150+M19/100),I19))</f>
        <v>-1</v>
      </c>
      <c r="M19" s="45">
        <v>0.0014232861792304874</v>
      </c>
      <c r="N19" s="45">
        <f ca="1" t="shared" si="0"/>
        <v>0.4520561874863107</v>
      </c>
    </row>
    <row r="20" spans="1:14" ht="15.75">
      <c r="A20" s="111">
        <f t="shared" si="1"/>
      </c>
      <c r="B20" s="120"/>
      <c r="C20" s="17"/>
      <c r="D20" s="175"/>
      <c r="E20" s="173">
        <f ca="1">IF(B20="","",IF(OR(D20="",YEAR(NOW())-D20&gt;1900),"Avoin",IF(YEAR(NOW())-D20&gt;=60,60,IF(YEAR(NOW())-D20&gt;=50,50,IF(YEAR(NOW())-D20&gt;20,"Avoin",IF(YEAR(NOW())-D20&lt;=17,17,20))))))</f>
      </c>
      <c r="F20" s="105"/>
      <c r="G20" s="99">
        <f>IF(AND(B20="",F20=""),1,IF(F20="",0,CEILING(F20,2.5)))</f>
        <v>1</v>
      </c>
      <c r="H20" s="82">
        <f>IF(F20="",-1,G20-F20)</f>
        <v>-1</v>
      </c>
      <c r="I20" s="86"/>
      <c r="J20" s="25">
        <f>IF(AND(B20="",F20="",I20=""),-1,IF(I20="",1-(G20/150+M20/100),I20))</f>
        <v>-1</v>
      </c>
      <c r="M20" s="45">
        <v>0.07062417376226282</v>
      </c>
      <c r="N20" s="45">
        <f ca="1" t="shared" si="0"/>
        <v>0.8956919719913721</v>
      </c>
    </row>
    <row r="21" spans="1:14" ht="16.5" customHeight="1">
      <c r="A21" s="111">
        <f t="shared" si="1"/>
      </c>
      <c r="B21" s="120"/>
      <c r="C21" s="17"/>
      <c r="D21" s="175"/>
      <c r="E21" s="173">
        <f ca="1">IF(B21="","",IF(OR(D21="",YEAR(NOW())-D21&gt;1900),"Avoin",IF(YEAR(NOW())-D21&gt;=60,60,IF(YEAR(NOW())-D21&gt;=50,50,IF(YEAR(NOW())-D21&gt;20,"Avoin",IF(YEAR(NOW())-D21&lt;=17,17,20))))))</f>
      </c>
      <c r="F21" s="105"/>
      <c r="G21" s="99">
        <f>IF(AND(B21="",F21=""),1,IF(F21="",0,CEILING(F21,2.5)))</f>
        <v>1</v>
      </c>
      <c r="H21" s="82">
        <f>IF(F21="",-1,G21-F21)</f>
        <v>-1</v>
      </c>
      <c r="I21" s="86"/>
      <c r="J21" s="25">
        <f>IF(AND(B21="",F21="",I21=""),-1,IF(I21="",1-(G21/150+M21/100),I21))</f>
        <v>-1</v>
      </c>
      <c r="M21" s="45">
        <v>0.006441863349046395</v>
      </c>
      <c r="N21" s="45">
        <f ca="1" t="shared" si="0"/>
        <v>0.4684897672805226</v>
      </c>
    </row>
    <row r="22" spans="1:14" ht="16.5" customHeight="1">
      <c r="A22" s="111">
        <f t="shared" si="1"/>
      </c>
      <c r="B22" s="120"/>
      <c r="C22" s="17"/>
      <c r="D22" s="175"/>
      <c r="E22" s="173">
        <f ca="1">IF(B22="","",IF(OR(D22="",YEAR(NOW())-D22&gt;1900),"Avoin",IF(YEAR(NOW())-D22&gt;=60,60,IF(YEAR(NOW())-D22&gt;=50,50,IF(YEAR(NOW())-D22&gt;20,"Avoin",IF(YEAR(NOW())-D22&lt;=17,17,20))))))</f>
      </c>
      <c r="F22" s="105"/>
      <c r="G22" s="99">
        <f>IF(AND(B22="",F22=""),1,IF(F22="",0,CEILING(F22,2.5)))</f>
        <v>1</v>
      </c>
      <c r="H22" s="82">
        <f>IF(F22="",-1,G22-F22)</f>
        <v>-1</v>
      </c>
      <c r="I22" s="86"/>
      <c r="J22" s="25">
        <f>IF(AND(B22="",F22="",I22=""),-1,IF(I22="",1-(G22/150+M22/100),I22))</f>
        <v>-1</v>
      </c>
      <c r="M22" s="45">
        <v>0.49263247813151345</v>
      </c>
      <c r="N22" s="45">
        <f ca="1" t="shared" si="0"/>
        <v>0.6088583346474066</v>
      </c>
    </row>
    <row r="23" spans="1:14" ht="16.5" customHeight="1" thickBot="1">
      <c r="A23" s="111">
        <f t="shared" si="1"/>
      </c>
      <c r="B23" s="121"/>
      <c r="C23" s="122"/>
      <c r="D23" s="179"/>
      <c r="E23" s="173">
        <f ca="1">IF(B23="","",IF(OR(D23="",YEAR(NOW())-D23&gt;1900),"Avoin",IF(YEAR(NOW())-D23&gt;=60,60,IF(YEAR(NOW())-D23&gt;=50,50,IF(YEAR(NOW())-D23&gt;20,"Avoin",IF(YEAR(NOW())-D23&lt;=17,17,20))))))</f>
      </c>
      <c r="F23" s="106"/>
      <c r="G23" s="99">
        <f>IF(AND(B23="",F23=""),1,IF(F23="",0,CEILING(F23,2.5)))</f>
        <v>1</v>
      </c>
      <c r="H23" s="82">
        <f>IF(F23="",-1,G23-F23)</f>
        <v>-1</v>
      </c>
      <c r="I23" s="88"/>
      <c r="J23" s="40">
        <f>IF(AND(B23="",F23="",I23=""),-1,IF(I23="",1-(G23/150+M23/100),I23))</f>
        <v>-1</v>
      </c>
      <c r="M23" s="45">
        <v>0.9760087361131355</v>
      </c>
      <c r="N23" s="45">
        <f ca="1" t="shared" si="0"/>
        <v>0.43713792784707595</v>
      </c>
    </row>
    <row r="24" ht="16.5" customHeight="1"/>
    <row r="25" spans="2:8" ht="15.75">
      <c r="B25" s="59" t="s">
        <v>30</v>
      </c>
      <c r="C25" s="139" t="str">
        <f>'Suomen ennätykset'!A1</f>
        <v>Ikäluokka Avoin</v>
      </c>
      <c r="D25" s="58">
        <f>'Suomen ennätykset'!D14</f>
        <v>22</v>
      </c>
      <c r="E25" s="19" t="str">
        <f>'Suomen ennätykset'!B14</f>
        <v>Simo Sistonen</v>
      </c>
      <c r="F25" s="46"/>
      <c r="G25" s="47"/>
      <c r="H25" s="48"/>
    </row>
    <row r="26" spans="2:8" ht="15.75">
      <c r="B26" s="60" t="e">
        <f>'Suomen ennätykset'!#REF!</f>
        <v>#REF!</v>
      </c>
      <c r="C26" s="139" t="s">
        <v>48</v>
      </c>
      <c r="D26" s="58" t="str">
        <f>'Suomen ennätykset'!D29</f>
        <v>-</v>
      </c>
      <c r="E26" s="19" t="str">
        <f>'Suomen ennätykset'!B29</f>
        <v>-</v>
      </c>
      <c r="F26" s="46"/>
      <c r="G26" s="47"/>
      <c r="H26" s="48"/>
    </row>
    <row r="27" spans="2:8" ht="15.75">
      <c r="B27" s="142"/>
      <c r="C27" s="139" t="str">
        <f>'Suomen ennätykset'!A31</f>
        <v>Ikäluokka  20 v </v>
      </c>
      <c r="D27" s="58" t="str">
        <f>'Suomen ennätykset'!D44</f>
        <v>-</v>
      </c>
      <c r="E27" s="19" t="str">
        <f>'Suomen ennätykset'!B44</f>
        <v>-</v>
      </c>
      <c r="F27" s="46"/>
      <c r="G27" s="47"/>
      <c r="H27" s="48"/>
    </row>
    <row r="28" spans="2:8" ht="15.75">
      <c r="B28" s="164"/>
      <c r="C28" s="139" t="str">
        <f>'Suomen ennätykset'!A46</f>
        <v>Ikäluokka 50 v </v>
      </c>
      <c r="D28" s="58">
        <f>'Suomen ennätykset'!D59</f>
        <v>5</v>
      </c>
      <c r="E28" s="19" t="str">
        <f>'Suomen ennätykset'!B59</f>
        <v>Pasi Kallionsivu</v>
      </c>
      <c r="F28" s="46"/>
      <c r="G28" s="47"/>
      <c r="H28" s="48"/>
    </row>
    <row r="29" spans="2:8" ht="15.75">
      <c r="B29" s="143"/>
      <c r="C29" s="138" t="str">
        <f>'Suomen ennätykset'!A61</f>
        <v>Ikäluokka  60 v </v>
      </c>
      <c r="D29" s="58" t="str">
        <f>'Suomen ennätykset'!D74</f>
        <v>-</v>
      </c>
      <c r="E29" s="19" t="str">
        <f>'Suomen ennätykset'!B74</f>
        <v>-</v>
      </c>
      <c r="F29" s="55"/>
      <c r="G29" s="56"/>
      <c r="H29" s="57"/>
    </row>
    <row r="33" ht="12.75">
      <c r="B33" t="s">
        <v>93</v>
      </c>
    </row>
  </sheetData>
  <sheetProtection/>
  <protectedRanges>
    <protectedRange sqref="I4:I23 F4:F23" name="Alue1"/>
    <protectedRange sqref="B4:C23 D4:D9" name="Alue1_3"/>
    <protectedRange sqref="D10:D23" name="Alue1_4"/>
    <protectedRange sqref="E4:E23" name="Alue1_5"/>
  </protectedRanges>
  <conditionalFormatting sqref="J4:J23">
    <cfRule type="cellIs" priority="1" dxfId="8" operator="lessThan" stopIfTrue="1">
      <formula>1</formula>
    </cfRule>
  </conditionalFormatting>
  <conditionalFormatting sqref="H4:H23">
    <cfRule type="cellIs" priority="2" dxfId="0" operator="equal" stopIfTrue="1">
      <formula>-1</formula>
    </cfRule>
  </conditionalFormatting>
  <conditionalFormatting sqref="G4:G23">
    <cfRule type="cellIs" priority="3" dxfId="0" operator="lessThanOrEqual" stopIfTrue="1">
      <formula>1</formula>
    </cfRule>
  </conditionalFormatting>
  <conditionalFormatting sqref="F4:F23">
    <cfRule type="cellIs" priority="4" dxfId="5" operator="lessThanOrEqual" stopIfTrue="1">
      <formula>120</formula>
    </cfRule>
  </conditionalFormatting>
  <conditionalFormatting sqref="E4:E23">
    <cfRule type="cellIs" priority="9" dxfId="4" operator="lessThanOrEqual" stopIfTrue="1">
      <formula>20</formula>
    </cfRule>
    <cfRule type="cellIs" priority="10" dxfId="3" operator="between" stopIfTrue="1">
      <formula>50</formula>
      <formula>60</formula>
    </cfRule>
  </conditionalFormatting>
  <printOptions/>
  <pageMargins left="0.78740157480315" right="0.78740157480315" top="0.984251968503937" bottom="0.984251968503937" header="0.511811023622047" footer="0.511811023622047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ul15"/>
  <dimension ref="A1:A3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69.00390625" style="0" bestFit="1" customWidth="1"/>
  </cols>
  <sheetData>
    <row r="1" ht="12.75">
      <c r="A1" s="2" t="s">
        <v>92</v>
      </c>
    </row>
    <row r="3" ht="12.75">
      <c r="A3" t="s">
        <v>35</v>
      </c>
    </row>
    <row r="5" ht="12.75">
      <c r="A5" t="s">
        <v>47</v>
      </c>
    </row>
    <row r="7" ht="12.75">
      <c r="A7" t="s">
        <v>39</v>
      </c>
    </row>
    <row r="8" ht="12.75">
      <c r="A8" s="2" t="s">
        <v>46</v>
      </c>
    </row>
    <row r="10" ht="12.75">
      <c r="A10" t="s">
        <v>37</v>
      </c>
    </row>
    <row r="11" ht="12.75">
      <c r="A11" t="s">
        <v>38</v>
      </c>
    </row>
    <row r="12" ht="12.75">
      <c r="A12" t="s">
        <v>36</v>
      </c>
    </row>
    <row r="14" ht="12.75">
      <c r="A14" t="s">
        <v>34</v>
      </c>
    </row>
    <row r="15" ht="12.75">
      <c r="A15" t="s">
        <v>33</v>
      </c>
    </row>
    <row r="16" ht="12.75">
      <c r="A16" t="s">
        <v>85</v>
      </c>
    </row>
    <row r="17" ht="12.75">
      <c r="A17" t="s">
        <v>86</v>
      </c>
    </row>
    <row r="18" ht="12.75">
      <c r="A18" t="s">
        <v>87</v>
      </c>
    </row>
    <row r="20" ht="12.75">
      <c r="A20" t="s">
        <v>88</v>
      </c>
    </row>
    <row r="22" ht="12.75">
      <c r="A22" t="s">
        <v>40</v>
      </c>
    </row>
    <row r="23" ht="12.75">
      <c r="A23" t="s">
        <v>41</v>
      </c>
    </row>
    <row r="24" ht="12.75">
      <c r="A24" t="s">
        <v>42</v>
      </c>
    </row>
    <row r="26" ht="12.75">
      <c r="A26" t="s">
        <v>89</v>
      </c>
    </row>
    <row r="28" ht="12.75">
      <c r="A28" t="s">
        <v>43</v>
      </c>
    </row>
    <row r="29" ht="12.75">
      <c r="A29" t="s">
        <v>50</v>
      </c>
    </row>
    <row r="30" ht="12.75">
      <c r="A30" t="s">
        <v>44</v>
      </c>
    </row>
    <row r="32" ht="12.75">
      <c r="A32" t="s">
        <v>45</v>
      </c>
    </row>
    <row r="34" ht="12.75">
      <c r="A34" t="s">
        <v>51</v>
      </c>
    </row>
    <row r="35" ht="12.75">
      <c r="A35" t="s">
        <v>52</v>
      </c>
    </row>
    <row r="37" ht="12.75">
      <c r="A37" t="s">
        <v>90</v>
      </c>
    </row>
    <row r="39" ht="12.75">
      <c r="A39" t="s">
        <v>91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ul11"/>
  <dimension ref="A1:I269"/>
  <sheetViews>
    <sheetView zoomScalePageLayoutView="0" workbookViewId="0" topLeftCell="B1">
      <selection activeCell="B3" sqref="B3"/>
    </sheetView>
  </sheetViews>
  <sheetFormatPr defaultColWidth="9.140625" defaultRowHeight="12.75"/>
  <cols>
    <col min="1" max="1" width="3.421875" style="0" hidden="1" customWidth="1"/>
    <col min="2" max="2" width="26.28125" style="0" customWidth="1"/>
    <col min="3" max="3" width="8.28125" style="133" customWidth="1"/>
    <col min="4" max="4" width="9.00390625" style="0" customWidth="1"/>
    <col min="5" max="5" width="16.7109375" style="0" customWidth="1"/>
    <col min="6" max="6" width="11.57421875" style="77" customWidth="1"/>
    <col min="7" max="7" width="9.140625" style="70" customWidth="1"/>
  </cols>
  <sheetData>
    <row r="1" spans="2:9" ht="16.5" thickBot="1">
      <c r="B1" s="20" t="s">
        <v>14</v>
      </c>
      <c r="F1" s="154" t="s">
        <v>53</v>
      </c>
      <c r="I1" s="155" t="s">
        <v>84</v>
      </c>
    </row>
    <row r="2" ht="15.75">
      <c r="B2" s="20"/>
    </row>
    <row r="3" spans="2:7" ht="15.75">
      <c r="B3" s="20" t="s">
        <v>1</v>
      </c>
      <c r="C3" s="134" t="s">
        <v>3</v>
      </c>
      <c r="D3" s="20" t="s">
        <v>4</v>
      </c>
      <c r="E3" s="20" t="s">
        <v>15</v>
      </c>
      <c r="F3" s="78">
        <f>'M + 100'!M23</f>
        <v>0.9760087361131355</v>
      </c>
      <c r="G3" s="79"/>
    </row>
    <row r="4" spans="1:7" ht="15.75">
      <c r="A4">
        <v>1</v>
      </c>
      <c r="B4" s="81" t="str">
        <f>'n -65'!B4</f>
        <v>Ltn Linda Berg</v>
      </c>
      <c r="C4" s="135">
        <f>'n -65'!F4</f>
        <v>63.1</v>
      </c>
      <c r="D4" s="81">
        <f>'n -65'!G4</f>
        <v>42.5</v>
      </c>
      <c r="E4" s="145">
        <v>4</v>
      </c>
      <c r="F4" s="80">
        <f>'n -65'!M5</f>
        <v>0.1</v>
      </c>
      <c r="G4" s="79">
        <f aca="true" t="shared" si="0" ref="G4:G67">IF(D4=1,1000,D4)</f>
        <v>42.5</v>
      </c>
    </row>
    <row r="5" spans="1:7" ht="15.75">
      <c r="A5">
        <v>2</v>
      </c>
      <c r="B5" s="81" t="str">
        <f>'n -65'!B5</f>
        <v> Alik Maria Pietilä</v>
      </c>
      <c r="C5" s="135">
        <f>'n -65'!F5</f>
        <v>55.7</v>
      </c>
      <c r="D5" s="81">
        <f>'n -65'!G5</f>
        <v>37.5</v>
      </c>
      <c r="E5" s="145"/>
      <c r="F5" s="80">
        <f>'n -65'!M6</f>
        <v>0.09951603965231448</v>
      </c>
      <c r="G5" s="79">
        <f t="shared" si="0"/>
        <v>37.5</v>
      </c>
    </row>
    <row r="6" spans="1:7" ht="15.75">
      <c r="A6">
        <v>3</v>
      </c>
      <c r="B6" s="81">
        <f>'n -65'!B6</f>
        <v>0</v>
      </c>
      <c r="C6" s="135">
        <f>'n -65'!F6</f>
        <v>0</v>
      </c>
      <c r="D6" s="81">
        <f>'n -65'!G6</f>
        <v>1</v>
      </c>
      <c r="E6" s="145"/>
      <c r="F6" s="80">
        <f>'n -65'!M7</f>
        <v>0.19044870012894966</v>
      </c>
      <c r="G6" s="79">
        <f t="shared" si="0"/>
        <v>1000</v>
      </c>
    </row>
    <row r="7" spans="1:7" ht="15.75">
      <c r="A7">
        <v>4</v>
      </c>
      <c r="B7" s="81">
        <f>'n -65'!B7</f>
        <v>0</v>
      </c>
      <c r="C7" s="135">
        <f>'n -65'!F7</f>
        <v>0</v>
      </c>
      <c r="D7" s="81">
        <f>'n -65'!G7</f>
        <v>1</v>
      </c>
      <c r="E7" s="145"/>
      <c r="F7" s="80">
        <f>'n -65'!M8</f>
        <v>0.20937910765100876</v>
      </c>
      <c r="G7" s="79">
        <f t="shared" si="0"/>
        <v>1000</v>
      </c>
    </row>
    <row r="8" spans="1:7" ht="15.75">
      <c r="A8">
        <v>5</v>
      </c>
      <c r="B8" s="81">
        <f>'n -65'!B8</f>
        <v>0</v>
      </c>
      <c r="C8" s="135">
        <f>'n -65'!F8</f>
        <v>0</v>
      </c>
      <c r="D8" s="81">
        <f>'n -65'!G8</f>
        <v>1</v>
      </c>
      <c r="E8" s="145"/>
      <c r="F8" s="80">
        <f>'n -65'!M9</f>
        <v>0.24268564630403355</v>
      </c>
      <c r="G8" s="79">
        <f t="shared" si="0"/>
        <v>1000</v>
      </c>
    </row>
    <row r="9" spans="1:7" ht="15.75">
      <c r="A9">
        <v>6</v>
      </c>
      <c r="B9" s="81">
        <f>'n -65'!B9</f>
        <v>0</v>
      </c>
      <c r="C9" s="135">
        <f>'n -65'!F9</f>
        <v>0</v>
      </c>
      <c r="D9" s="81">
        <f>'n -65'!G9</f>
        <v>1</v>
      </c>
      <c r="E9" s="145"/>
      <c r="F9" s="80">
        <f>'n -65'!M10</f>
        <v>0.2504716215969498</v>
      </c>
      <c r="G9" s="79">
        <f t="shared" si="0"/>
        <v>1000</v>
      </c>
    </row>
    <row r="10" spans="1:7" ht="15.75">
      <c r="A10">
        <v>7</v>
      </c>
      <c r="B10" s="81">
        <f>'n -65'!B10</f>
        <v>0</v>
      </c>
      <c r="C10" s="135">
        <f>'n -65'!F10</f>
        <v>0</v>
      </c>
      <c r="D10" s="81">
        <f>'n -65'!G10</f>
        <v>1</v>
      </c>
      <c r="E10" s="145"/>
      <c r="F10" s="80">
        <f>'n -65'!M11</f>
        <v>0.32707917474660064</v>
      </c>
      <c r="G10" s="79">
        <f t="shared" si="0"/>
        <v>1000</v>
      </c>
    </row>
    <row r="11" spans="1:7" ht="15.75">
      <c r="A11">
        <v>8</v>
      </c>
      <c r="B11" s="81">
        <f>'n -65'!B11</f>
        <v>0</v>
      </c>
      <c r="C11" s="135">
        <f>'n -65'!F11</f>
        <v>0</v>
      </c>
      <c r="D11" s="81">
        <f>'n -65'!G11</f>
        <v>1</v>
      </c>
      <c r="E11" s="145"/>
      <c r="F11" s="80">
        <f>'n -65'!M12</f>
        <v>0.5161827849139213</v>
      </c>
      <c r="G11" s="79">
        <f t="shared" si="0"/>
        <v>1000</v>
      </c>
    </row>
    <row r="12" spans="1:7" ht="15.75">
      <c r="A12">
        <v>9</v>
      </c>
      <c r="B12" s="81">
        <f>'n -65'!B12</f>
        <v>0</v>
      </c>
      <c r="C12" s="135">
        <f>'n -65'!F12</f>
        <v>0</v>
      </c>
      <c r="D12" s="81">
        <f>'n -65'!G12</f>
        <v>1</v>
      </c>
      <c r="E12" s="145"/>
      <c r="F12" s="80">
        <f>'n -65'!M13</f>
        <v>0.8542146948552789</v>
      </c>
      <c r="G12" s="79">
        <f t="shared" si="0"/>
        <v>1000</v>
      </c>
    </row>
    <row r="13" spans="1:7" ht="15.75">
      <c r="A13">
        <v>10</v>
      </c>
      <c r="B13" s="81">
        <f>'n -65'!B13</f>
        <v>0</v>
      </c>
      <c r="C13" s="135">
        <f>'n -65'!F13</f>
        <v>0</v>
      </c>
      <c r="D13" s="81">
        <f>'n -65'!G13</f>
        <v>1</v>
      </c>
      <c r="E13" s="145"/>
      <c r="F13" s="80">
        <f>'n -65'!M14</f>
        <v>0.9525332572291596</v>
      </c>
      <c r="G13" s="79">
        <f t="shared" si="0"/>
        <v>1000</v>
      </c>
    </row>
    <row r="14" spans="1:7" ht="15.75">
      <c r="A14">
        <v>11</v>
      </c>
      <c r="B14" s="81">
        <f>'n -65'!B14</f>
        <v>0</v>
      </c>
      <c r="C14" s="135">
        <f>'n -65'!F14</f>
        <v>0</v>
      </c>
      <c r="D14" s="81">
        <f>'n -65'!G14</f>
        <v>1</v>
      </c>
      <c r="E14" s="145"/>
      <c r="F14" s="80">
        <f>'n -65'!M15</f>
        <v>0.9596820640982826</v>
      </c>
      <c r="G14" s="79">
        <f t="shared" si="0"/>
        <v>1000</v>
      </c>
    </row>
    <row r="15" spans="1:7" ht="15.75">
      <c r="A15">
        <v>12</v>
      </c>
      <c r="B15" s="81">
        <f>'n -65'!B15</f>
        <v>0</v>
      </c>
      <c r="C15" s="135">
        <f>'n -65'!F15</f>
        <v>0</v>
      </c>
      <c r="D15" s="81">
        <f>'n -65'!G15</f>
        <v>1</v>
      </c>
      <c r="E15" s="145"/>
      <c r="F15" s="80">
        <f>'n -65'!M16</f>
        <v>0.671218036234424</v>
      </c>
      <c r="G15" s="79">
        <f t="shared" si="0"/>
        <v>1000</v>
      </c>
    </row>
    <row r="16" spans="1:7" ht="15.75">
      <c r="A16">
        <v>13</v>
      </c>
      <c r="B16" s="81">
        <f>'n -65'!B16</f>
        <v>0</v>
      </c>
      <c r="C16" s="135">
        <f>'n -65'!F16</f>
        <v>0</v>
      </c>
      <c r="D16" s="81">
        <f>'n -65'!G16</f>
        <v>1</v>
      </c>
      <c r="E16" s="145"/>
      <c r="F16" s="80">
        <f>'n -65'!M17</f>
        <v>0.22181187503032085</v>
      </c>
      <c r="G16" s="79">
        <f t="shared" si="0"/>
        <v>1000</v>
      </c>
    </row>
    <row r="17" spans="1:7" ht="15.75">
      <c r="A17">
        <v>14</v>
      </c>
      <c r="B17" s="81">
        <f>'n -65'!B17</f>
        <v>0</v>
      </c>
      <c r="C17" s="135">
        <f>'n -65'!F17</f>
        <v>0</v>
      </c>
      <c r="D17" s="81">
        <f>'n -65'!G17</f>
        <v>1</v>
      </c>
      <c r="E17" s="145"/>
      <c r="F17" s="80">
        <f>'n -65'!M18</f>
        <v>0.7521561876665617</v>
      </c>
      <c r="G17" s="79">
        <f t="shared" si="0"/>
        <v>1000</v>
      </c>
    </row>
    <row r="18" spans="1:7" ht="15.75">
      <c r="A18">
        <v>15</v>
      </c>
      <c r="B18" s="81">
        <f>'n -65'!B18</f>
        <v>0</v>
      </c>
      <c r="C18" s="135">
        <f>'n -65'!F18</f>
        <v>0</v>
      </c>
      <c r="D18" s="81">
        <f>'n -65'!G18</f>
        <v>1</v>
      </c>
      <c r="E18" s="145"/>
      <c r="F18" s="80">
        <f>'n -65'!M19</f>
        <v>0.7595797163171194</v>
      </c>
      <c r="G18" s="79">
        <f t="shared" si="0"/>
        <v>1000</v>
      </c>
    </row>
    <row r="19" spans="1:7" ht="15.75">
      <c r="A19">
        <v>16</v>
      </c>
      <c r="B19" s="81">
        <f>'n -65'!B19</f>
        <v>0</v>
      </c>
      <c r="C19" s="135">
        <f>'n -65'!F19</f>
        <v>0</v>
      </c>
      <c r="D19" s="81">
        <f>'n -65'!G19</f>
        <v>1</v>
      </c>
      <c r="E19" s="145"/>
      <c r="F19" s="80">
        <f>'n -65'!M20</f>
        <v>0.1738202277909453</v>
      </c>
      <c r="G19" s="79">
        <f t="shared" si="0"/>
        <v>1000</v>
      </c>
    </row>
    <row r="20" spans="1:7" ht="15.75">
      <c r="A20">
        <v>17</v>
      </c>
      <c r="B20" s="81">
        <f>'n -65'!B20</f>
        <v>0</v>
      </c>
      <c r="C20" s="135">
        <f>'n -65'!F20</f>
        <v>0</v>
      </c>
      <c r="D20" s="81">
        <f>'n -65'!G20</f>
        <v>1</v>
      </c>
      <c r="E20" s="145"/>
      <c r="F20" s="80">
        <f>'n -65'!M21</f>
        <v>0.8356670948310558</v>
      </c>
      <c r="G20" s="79">
        <f t="shared" si="0"/>
        <v>1000</v>
      </c>
    </row>
    <row r="21" spans="1:7" ht="15.75">
      <c r="A21">
        <v>18</v>
      </c>
      <c r="B21" s="81">
        <f>'n -65'!B21</f>
        <v>0</v>
      </c>
      <c r="C21" s="135">
        <f>'n -65'!F21</f>
        <v>0</v>
      </c>
      <c r="D21" s="81">
        <f>'n -65'!G21</f>
        <v>1</v>
      </c>
      <c r="E21" s="145"/>
      <c r="F21" s="80">
        <f>'n -65'!M22</f>
        <v>0.34362154206500084</v>
      </c>
      <c r="G21" s="79">
        <f t="shared" si="0"/>
        <v>1000</v>
      </c>
    </row>
    <row r="22" spans="1:7" ht="15.75">
      <c r="A22">
        <v>19</v>
      </c>
      <c r="B22" s="81">
        <f>'n -65'!B22</f>
        <v>0</v>
      </c>
      <c r="C22" s="135">
        <f>'n -65'!F22</f>
        <v>0</v>
      </c>
      <c r="D22" s="81">
        <f>'n -65'!G22</f>
        <v>1</v>
      </c>
      <c r="E22" s="145"/>
      <c r="F22" s="80">
        <f>'N  70'!M5</f>
        <v>0.6065652474408738</v>
      </c>
      <c r="G22" s="79">
        <f t="shared" si="0"/>
        <v>1000</v>
      </c>
    </row>
    <row r="23" spans="1:7" ht="15.75">
      <c r="A23">
        <v>20</v>
      </c>
      <c r="B23" s="81">
        <f>'n -65'!B23</f>
        <v>0</v>
      </c>
      <c r="C23" s="135">
        <f>'n -65'!F23</f>
        <v>0</v>
      </c>
      <c r="D23" s="81">
        <f>'n -65'!G23</f>
        <v>1</v>
      </c>
      <c r="E23" s="145"/>
      <c r="F23" s="80">
        <f>'N  70'!M6</f>
        <v>0.35402319282169314</v>
      </c>
      <c r="G23" s="79">
        <f t="shared" si="0"/>
        <v>1000</v>
      </c>
    </row>
    <row r="24" spans="1:7" ht="15.75">
      <c r="A24">
        <v>21</v>
      </c>
      <c r="B24" s="81">
        <f>'N  70'!B4</f>
        <v>0</v>
      </c>
      <c r="C24" s="135">
        <f>'N  70'!F4</f>
        <v>0</v>
      </c>
      <c r="D24" s="81">
        <f>'N  70'!G4</f>
        <v>1</v>
      </c>
      <c r="E24" s="145"/>
      <c r="F24" s="80">
        <f>'N  70'!M7</f>
        <v>0.2386979502987332</v>
      </c>
      <c r="G24" s="79">
        <f t="shared" si="0"/>
        <v>1000</v>
      </c>
    </row>
    <row r="25" spans="1:7" ht="15.75">
      <c r="A25">
        <v>22</v>
      </c>
      <c r="B25" s="81">
        <f>'N  70'!B5</f>
        <v>0</v>
      </c>
      <c r="C25" s="135">
        <f>'N  70'!F5</f>
        <v>0</v>
      </c>
      <c r="D25" s="81">
        <f>'N  70'!G5</f>
        <v>1</v>
      </c>
      <c r="E25" s="145"/>
      <c r="F25" s="80">
        <f>'N  70'!M8</f>
        <v>0.10752854505310361</v>
      </c>
      <c r="G25" s="79">
        <f t="shared" si="0"/>
        <v>1000</v>
      </c>
    </row>
    <row r="26" spans="1:7" ht="15.75">
      <c r="A26">
        <v>23</v>
      </c>
      <c r="B26" s="81">
        <f>'N  70'!B6</f>
        <v>0</v>
      </c>
      <c r="C26" s="135">
        <f>'N  70'!F6</f>
        <v>0</v>
      </c>
      <c r="D26" s="81">
        <f>'N  70'!G6</f>
        <v>1</v>
      </c>
      <c r="E26" s="145"/>
      <c r="F26" s="80">
        <f>'N  70'!M9</f>
        <v>0.03325587347137393</v>
      </c>
      <c r="G26" s="79">
        <f t="shared" si="0"/>
        <v>1000</v>
      </c>
    </row>
    <row r="27" spans="1:7" ht="15.75">
      <c r="A27">
        <v>24</v>
      </c>
      <c r="B27" s="81">
        <f>'N  70'!B7</f>
        <v>0</v>
      </c>
      <c r="C27" s="135">
        <f>'N  70'!F7</f>
        <v>0</v>
      </c>
      <c r="D27" s="81">
        <f>'N  70'!G7</f>
        <v>1</v>
      </c>
      <c r="E27" s="145"/>
      <c r="F27" s="80">
        <f>'N  70'!M10</f>
        <v>0.45066167697492543</v>
      </c>
      <c r="G27" s="79">
        <f t="shared" si="0"/>
        <v>1000</v>
      </c>
    </row>
    <row r="28" spans="1:7" ht="15.75">
      <c r="A28">
        <v>25</v>
      </c>
      <c r="B28" s="81">
        <f>'N  70'!B8</f>
        <v>0</v>
      </c>
      <c r="C28" s="135">
        <f>'N  70'!F8</f>
        <v>0</v>
      </c>
      <c r="D28" s="81">
        <f>'N  70'!G8</f>
        <v>1</v>
      </c>
      <c r="E28" s="145"/>
      <c r="F28" s="80">
        <f>'N  70'!M11</f>
        <v>0.5386366265432789</v>
      </c>
      <c r="G28" s="79">
        <f t="shared" si="0"/>
        <v>1000</v>
      </c>
    </row>
    <row r="29" spans="1:7" ht="15.75">
      <c r="A29">
        <v>26</v>
      </c>
      <c r="B29" s="81">
        <f>'N  70'!B9</f>
        <v>0</v>
      </c>
      <c r="C29" s="135">
        <f>'N  70'!F9</f>
        <v>0</v>
      </c>
      <c r="D29" s="81">
        <f>'N  70'!G9</f>
        <v>1</v>
      </c>
      <c r="E29" s="146"/>
      <c r="F29" s="80">
        <f>'N  70'!M12</f>
        <v>0.32582262870191947</v>
      </c>
      <c r="G29" s="79">
        <f t="shared" si="0"/>
        <v>1000</v>
      </c>
    </row>
    <row r="30" spans="1:7" ht="15.75">
      <c r="A30">
        <v>27</v>
      </c>
      <c r="B30" s="81">
        <f>'N  70'!B10</f>
        <v>0</v>
      </c>
      <c r="C30" s="135">
        <f>'N  70'!F10</f>
        <v>0</v>
      </c>
      <c r="D30" s="81">
        <f>'N  70'!G10</f>
        <v>1</v>
      </c>
      <c r="E30" s="146"/>
      <c r="F30" s="80">
        <f>'N  70'!M13</f>
        <v>0.9906284664559033</v>
      </c>
      <c r="G30" s="79">
        <f t="shared" si="0"/>
        <v>1000</v>
      </c>
    </row>
    <row r="31" spans="1:7" ht="15.75">
      <c r="A31">
        <v>28</v>
      </c>
      <c r="B31" s="81">
        <f>'N  70'!B11</f>
        <v>0</v>
      </c>
      <c r="C31" s="135">
        <f>'N  70'!F11</f>
        <v>0</v>
      </c>
      <c r="D31" s="81">
        <f>'N  70'!G11</f>
        <v>1</v>
      </c>
      <c r="E31" s="146"/>
      <c r="F31" s="80">
        <f>'N  70'!M14</f>
        <v>0.12717716440110394</v>
      </c>
      <c r="G31" s="79">
        <f t="shared" si="0"/>
        <v>1000</v>
      </c>
    </row>
    <row r="32" spans="1:7" ht="15.75">
      <c r="A32">
        <v>29</v>
      </c>
      <c r="B32" s="81">
        <f>'N  70'!B12</f>
        <v>0</v>
      </c>
      <c r="C32" s="135">
        <f>'N  70'!F12</f>
        <v>0</v>
      </c>
      <c r="D32" s="81">
        <f>'N  70'!G12</f>
        <v>1</v>
      </c>
      <c r="E32" s="146"/>
      <c r="F32" s="80">
        <f>'N  70'!M15</f>
        <v>0.4702131111628091</v>
      </c>
      <c r="G32" s="79">
        <f t="shared" si="0"/>
        <v>1000</v>
      </c>
    </row>
    <row r="33" spans="1:7" ht="15.75">
      <c r="A33">
        <v>30</v>
      </c>
      <c r="B33" s="81">
        <f>'N  70'!B13</f>
        <v>0</v>
      </c>
      <c r="C33" s="135">
        <f>'N  70'!F13</f>
        <v>0</v>
      </c>
      <c r="D33" s="81">
        <f>'N  70'!G13</f>
        <v>1</v>
      </c>
      <c r="E33" s="148"/>
      <c r="F33" s="80">
        <f>'N  70'!M16</f>
        <v>0.756709916421993</v>
      </c>
      <c r="G33" s="79">
        <f t="shared" si="0"/>
        <v>1000</v>
      </c>
    </row>
    <row r="34" spans="1:7" ht="15.75">
      <c r="A34">
        <v>31</v>
      </c>
      <c r="B34" s="81">
        <f>'N  70'!B14</f>
        <v>0</v>
      </c>
      <c r="C34" s="135">
        <f>'N  70'!F14</f>
        <v>0</v>
      </c>
      <c r="D34" s="81">
        <f>'N  70'!G14</f>
        <v>1</v>
      </c>
      <c r="E34" s="148"/>
      <c r="F34" s="80">
        <f>'N  70'!M17</f>
        <v>0.46441004470542424</v>
      </c>
      <c r="G34" s="79">
        <f t="shared" si="0"/>
        <v>1000</v>
      </c>
    </row>
    <row r="35" spans="1:7" ht="15.75">
      <c r="A35">
        <v>32</v>
      </c>
      <c r="B35" s="81">
        <f>'N  70'!B15</f>
        <v>0</v>
      </c>
      <c r="C35" s="135">
        <f>'N  70'!F15</f>
        <v>0</v>
      </c>
      <c r="D35" s="81">
        <f>'N  70'!G15</f>
        <v>1</v>
      </c>
      <c r="E35" s="148"/>
      <c r="F35" s="80">
        <f>'N  70'!M18</f>
        <v>0.809754306052592</v>
      </c>
      <c r="G35" s="79">
        <f t="shared" si="0"/>
        <v>1000</v>
      </c>
    </row>
    <row r="36" spans="1:7" ht="15.75">
      <c r="A36">
        <v>33</v>
      </c>
      <c r="B36" s="81">
        <f>'N  70'!B16</f>
        <v>0</v>
      </c>
      <c r="C36" s="135">
        <f>'N  70'!F16</f>
        <v>0</v>
      </c>
      <c r="D36" s="81">
        <f>'N  70'!G16</f>
        <v>1</v>
      </c>
      <c r="E36" s="148"/>
      <c r="F36" s="80">
        <f>'N  70'!M19</f>
        <v>0.44440516175460587</v>
      </c>
      <c r="G36" s="79">
        <f t="shared" si="0"/>
        <v>1000</v>
      </c>
    </row>
    <row r="37" spans="1:7" ht="15.75">
      <c r="A37">
        <v>34</v>
      </c>
      <c r="B37" s="81">
        <f>'N  70'!B17</f>
        <v>0</v>
      </c>
      <c r="C37" s="135">
        <f>'N  70'!F17</f>
        <v>0</v>
      </c>
      <c r="D37" s="81">
        <f>'N  70'!G17</f>
        <v>1</v>
      </c>
      <c r="E37" s="148"/>
      <c r="F37" s="80">
        <f>'N  70'!M20</f>
        <v>0.4283451981985342</v>
      </c>
      <c r="G37" s="79">
        <f t="shared" si="0"/>
        <v>1000</v>
      </c>
    </row>
    <row r="38" spans="1:7" ht="15.75">
      <c r="A38">
        <v>35</v>
      </c>
      <c r="B38" s="81">
        <f>'N  70'!B18</f>
        <v>0</v>
      </c>
      <c r="C38" s="135">
        <f>'N  70'!F18</f>
        <v>0</v>
      </c>
      <c r="D38" s="81">
        <f>'N  70'!G18</f>
        <v>1</v>
      </c>
      <c r="E38" s="148"/>
      <c r="F38" s="80">
        <f>'N  70'!M21</f>
        <v>0.7023609148589127</v>
      </c>
      <c r="G38" s="79">
        <f t="shared" si="0"/>
        <v>1000</v>
      </c>
    </row>
    <row r="39" spans="1:7" ht="15.75">
      <c r="A39">
        <v>36</v>
      </c>
      <c r="B39" s="81">
        <f>'N  70'!B19</f>
        <v>0</v>
      </c>
      <c r="C39" s="135">
        <f>'N  70'!F19</f>
        <v>0</v>
      </c>
      <c r="D39" s="81">
        <f>'N  70'!G19</f>
        <v>1</v>
      </c>
      <c r="E39" s="148"/>
      <c r="F39" s="80">
        <f>'N  70'!M22</f>
        <v>0.05496990911073252</v>
      </c>
      <c r="G39" s="79">
        <f t="shared" si="0"/>
        <v>1000</v>
      </c>
    </row>
    <row r="40" spans="1:7" ht="15.75">
      <c r="A40">
        <v>37</v>
      </c>
      <c r="B40" s="81">
        <f>'N  70'!B20</f>
        <v>0</v>
      </c>
      <c r="C40" s="135">
        <f>'N  70'!F20</f>
        <v>0</v>
      </c>
      <c r="D40" s="81">
        <f>'N  70'!G20</f>
        <v>1</v>
      </c>
      <c r="E40" s="148"/>
      <c r="F40" s="80">
        <f>'N80'!M5</f>
        <v>0.7764481165768464</v>
      </c>
      <c r="G40" s="79">
        <f t="shared" si="0"/>
        <v>1000</v>
      </c>
    </row>
    <row r="41" spans="1:7" ht="15.75">
      <c r="A41">
        <v>38</v>
      </c>
      <c r="B41" s="81">
        <f>'N  70'!B21</f>
        <v>0</v>
      </c>
      <c r="C41" s="135">
        <f>'N  70'!F21</f>
        <v>0</v>
      </c>
      <c r="D41" s="81">
        <f>'N  70'!G21</f>
        <v>1</v>
      </c>
      <c r="E41" s="148"/>
      <c r="F41" s="80">
        <f>'N80'!M6</f>
        <v>0.6769461823903304</v>
      </c>
      <c r="G41" s="79">
        <f t="shared" si="0"/>
        <v>1000</v>
      </c>
    </row>
    <row r="42" spans="1:7" ht="15.75">
      <c r="A42">
        <v>39</v>
      </c>
      <c r="B42" s="81">
        <f>'N  70'!B22</f>
        <v>0</v>
      </c>
      <c r="C42" s="135">
        <f>'N  70'!F22</f>
        <v>0</v>
      </c>
      <c r="D42" s="81">
        <f>'N  70'!G22</f>
        <v>1</v>
      </c>
      <c r="E42" s="148"/>
      <c r="F42" s="80">
        <f>'N80'!M7</f>
        <v>0.6093613532488702</v>
      </c>
      <c r="G42" s="79">
        <f t="shared" si="0"/>
        <v>1000</v>
      </c>
    </row>
    <row r="43" spans="1:7" ht="15.75">
      <c r="A43">
        <v>40</v>
      </c>
      <c r="B43" s="81">
        <f>'N  70'!B23</f>
        <v>0</v>
      </c>
      <c r="C43" s="135">
        <f>'N  70'!F23</f>
        <v>0</v>
      </c>
      <c r="D43" s="81">
        <f>'N  70'!G23</f>
        <v>1</v>
      </c>
      <c r="E43" s="148"/>
      <c r="F43" s="80">
        <f>'N80'!M8</f>
        <v>0.49613519103365933</v>
      </c>
      <c r="G43" s="79">
        <f t="shared" si="0"/>
        <v>1000</v>
      </c>
    </row>
    <row r="44" spans="1:7" ht="15.75">
      <c r="A44">
        <v>41</v>
      </c>
      <c r="B44" s="81">
        <f>'N80'!B4</f>
        <v>0</v>
      </c>
      <c r="C44" s="135">
        <f>'N80'!F4</f>
        <v>0</v>
      </c>
      <c r="D44" s="81">
        <f>'N80'!G4</f>
        <v>1</v>
      </c>
      <c r="E44" s="148">
        <v>5</v>
      </c>
      <c r="F44" s="80">
        <f>'N80'!M9</f>
        <v>0.6337685596124074</v>
      </c>
      <c r="G44" s="79">
        <f t="shared" si="0"/>
        <v>1000</v>
      </c>
    </row>
    <row r="45" spans="1:7" ht="15.75">
      <c r="A45">
        <v>42</v>
      </c>
      <c r="B45" s="81">
        <f>'N80'!B5</f>
        <v>0</v>
      </c>
      <c r="C45" s="135">
        <f>'N80'!F5</f>
        <v>0</v>
      </c>
      <c r="D45" s="81">
        <f>'N80'!G5</f>
        <v>1</v>
      </c>
      <c r="E45" s="148"/>
      <c r="F45" s="80">
        <f>'N80'!M10</f>
        <v>0.39566331843283686</v>
      </c>
      <c r="G45" s="79">
        <f t="shared" si="0"/>
        <v>1000</v>
      </c>
    </row>
    <row r="46" spans="1:7" ht="15.75">
      <c r="A46">
        <v>43</v>
      </c>
      <c r="B46" s="81">
        <f>'N80'!B6</f>
        <v>0</v>
      </c>
      <c r="C46" s="135">
        <f>'N80'!F6</f>
        <v>0</v>
      </c>
      <c r="D46" s="81">
        <f>'N80'!G6</f>
        <v>1</v>
      </c>
      <c r="E46" s="148"/>
      <c r="F46" s="80">
        <f>'N80'!M11</f>
        <v>0.16928351102033146</v>
      </c>
      <c r="G46" s="79">
        <f t="shared" si="0"/>
        <v>1000</v>
      </c>
    </row>
    <row r="47" spans="1:7" ht="15.75">
      <c r="A47">
        <v>44</v>
      </c>
      <c r="B47" s="81">
        <f>'N80'!B7</f>
        <v>0</v>
      </c>
      <c r="C47" s="135">
        <f>'N80'!F7</f>
        <v>0</v>
      </c>
      <c r="D47" s="81">
        <f>'N80'!G7</f>
        <v>1</v>
      </c>
      <c r="E47" s="148"/>
      <c r="F47" s="80">
        <f>'N80'!M12</f>
        <v>0.004065040836547684</v>
      </c>
      <c r="G47" s="79">
        <f t="shared" si="0"/>
        <v>1000</v>
      </c>
    </row>
    <row r="48" spans="1:7" ht="15.75">
      <c r="A48">
        <v>45</v>
      </c>
      <c r="B48" s="81">
        <f>'N80'!B8</f>
        <v>0</v>
      </c>
      <c r="C48" s="135">
        <f>'N80'!F8</f>
        <v>0</v>
      </c>
      <c r="D48" s="81">
        <f>'N80'!G8</f>
        <v>1</v>
      </c>
      <c r="E48" s="148"/>
      <c r="F48" s="80">
        <f>'N80'!M13</f>
        <v>0.03692761634050412</v>
      </c>
      <c r="G48" s="79">
        <f t="shared" si="0"/>
        <v>1000</v>
      </c>
    </row>
    <row r="49" spans="1:7" ht="15.75">
      <c r="A49">
        <v>46</v>
      </c>
      <c r="B49" s="81">
        <f>'N80'!B9</f>
        <v>0</v>
      </c>
      <c r="C49" s="135">
        <f>'N80'!F9</f>
        <v>0</v>
      </c>
      <c r="D49" s="81">
        <f>'N80'!G9</f>
        <v>1</v>
      </c>
      <c r="E49" s="148"/>
      <c r="F49" s="80">
        <f>'N80'!M14</f>
        <v>0.7624188676619514</v>
      </c>
      <c r="G49" s="79">
        <f t="shared" si="0"/>
        <v>1000</v>
      </c>
    </row>
    <row r="50" spans="1:7" ht="15.75">
      <c r="A50">
        <v>47</v>
      </c>
      <c r="B50" s="81">
        <f>'N80'!B10</f>
        <v>0</v>
      </c>
      <c r="C50" s="135">
        <f>'N80'!F10</f>
        <v>0</v>
      </c>
      <c r="D50" s="81">
        <f>'N80'!G10</f>
        <v>1</v>
      </c>
      <c r="E50" s="148"/>
      <c r="F50" s="80">
        <f>'N80'!M15</f>
        <v>0.3362218176478795</v>
      </c>
      <c r="G50" s="79">
        <f t="shared" si="0"/>
        <v>1000</v>
      </c>
    </row>
    <row r="51" spans="1:7" ht="15.75">
      <c r="A51">
        <v>48</v>
      </c>
      <c r="B51" s="81">
        <f>'N80'!B11</f>
        <v>0</v>
      </c>
      <c r="C51" s="135">
        <f>'N80'!F11</f>
        <v>0</v>
      </c>
      <c r="D51" s="81">
        <f>'N80'!G11</f>
        <v>1</v>
      </c>
      <c r="E51" s="148"/>
      <c r="F51" s="80">
        <f>'N80'!M16</f>
        <v>0.309766996550624</v>
      </c>
      <c r="G51" s="79">
        <f t="shared" si="0"/>
        <v>1000</v>
      </c>
    </row>
    <row r="52" spans="1:7" ht="15.75">
      <c r="A52">
        <v>49</v>
      </c>
      <c r="B52" s="81">
        <f>'N80'!B12</f>
        <v>0</v>
      </c>
      <c r="C52" s="135">
        <f>'N80'!F12</f>
        <v>0</v>
      </c>
      <c r="D52" s="81">
        <f>'N80'!G12</f>
        <v>1</v>
      </c>
      <c r="E52" s="148"/>
      <c r="F52" s="80">
        <f>'N80'!M17</f>
        <v>0.5235404339299041</v>
      </c>
      <c r="G52" s="79">
        <f t="shared" si="0"/>
        <v>1000</v>
      </c>
    </row>
    <row r="53" spans="1:7" ht="15.75">
      <c r="A53">
        <v>50</v>
      </c>
      <c r="B53" s="81">
        <f>'N80'!B13</f>
        <v>0</v>
      </c>
      <c r="C53" s="135">
        <f>'N80'!F13</f>
        <v>0</v>
      </c>
      <c r="D53" s="81">
        <f>'N80'!G13</f>
        <v>1</v>
      </c>
      <c r="E53" s="148"/>
      <c r="F53" s="80">
        <f>'N80'!M18</f>
        <v>0.9143547554799527</v>
      </c>
      <c r="G53" s="79">
        <f t="shared" si="0"/>
        <v>1000</v>
      </c>
    </row>
    <row r="54" spans="1:7" ht="15.75">
      <c r="A54">
        <v>51</v>
      </c>
      <c r="B54" s="81">
        <f>'N80'!B14</f>
        <v>0</v>
      </c>
      <c r="C54" s="135">
        <f>'N80'!F14</f>
        <v>0</v>
      </c>
      <c r="D54" s="81">
        <f>'N80'!G14</f>
        <v>1</v>
      </c>
      <c r="E54" s="148"/>
      <c r="F54" s="80">
        <f>'N80'!M19</f>
        <v>0.4399801852268921</v>
      </c>
      <c r="G54" s="79">
        <f t="shared" si="0"/>
        <v>1000</v>
      </c>
    </row>
    <row r="55" spans="1:7" ht="15.75">
      <c r="A55">
        <v>52</v>
      </c>
      <c r="B55" s="81">
        <f>'N80'!B15</f>
        <v>0</v>
      </c>
      <c r="C55" s="135">
        <f>'N80'!F15</f>
        <v>0</v>
      </c>
      <c r="D55" s="81">
        <f>'N80'!G15</f>
        <v>1</v>
      </c>
      <c r="E55" s="148"/>
      <c r="F55" s="80">
        <f>'N80'!M20</f>
        <v>0.9244405790659234</v>
      </c>
      <c r="G55" s="79">
        <f t="shared" si="0"/>
        <v>1000</v>
      </c>
    </row>
    <row r="56" spans="1:7" ht="15.75">
      <c r="A56">
        <v>53</v>
      </c>
      <c r="B56" s="81">
        <f>'N80'!B16</f>
        <v>0</v>
      </c>
      <c r="C56" s="135">
        <f>'N80'!F16</f>
        <v>0</v>
      </c>
      <c r="D56" s="81">
        <f>'N80'!G16</f>
        <v>1</v>
      </c>
      <c r="E56" s="148"/>
      <c r="F56" s="80">
        <f>'N80'!M21</f>
        <v>0.12307338808985335</v>
      </c>
      <c r="G56" s="79">
        <f t="shared" si="0"/>
        <v>1000</v>
      </c>
    </row>
    <row r="57" spans="1:7" ht="15.75">
      <c r="A57">
        <v>54</v>
      </c>
      <c r="B57" s="81">
        <f>'N80'!B17</f>
        <v>0</v>
      </c>
      <c r="C57" s="135">
        <f>'N80'!F17</f>
        <v>0</v>
      </c>
      <c r="D57" s="81">
        <f>'N80'!G17</f>
        <v>1</v>
      </c>
      <c r="E57" s="148"/>
      <c r="F57" s="80">
        <f>'N80'!M22</f>
        <v>0.879998672936515</v>
      </c>
      <c r="G57" s="79">
        <f t="shared" si="0"/>
        <v>1000</v>
      </c>
    </row>
    <row r="58" spans="1:7" ht="15.75">
      <c r="A58">
        <v>55</v>
      </c>
      <c r="B58" s="81">
        <f>'N80'!B18</f>
        <v>0</v>
      </c>
      <c r="C58" s="135">
        <f>'N80'!F18</f>
        <v>0</v>
      </c>
      <c r="D58" s="81">
        <f>'N80'!G18</f>
        <v>1</v>
      </c>
      <c r="E58" s="148"/>
      <c r="F58" s="80">
        <f>'N80+'!M5</f>
        <v>0.16476636332593708</v>
      </c>
      <c r="G58" s="79">
        <f t="shared" si="0"/>
        <v>1000</v>
      </c>
    </row>
    <row r="59" spans="1:7" ht="15.75">
      <c r="A59">
        <v>56</v>
      </c>
      <c r="B59" s="81">
        <f>'N80'!B19</f>
        <v>0</v>
      </c>
      <c r="C59" s="135">
        <f>'N80'!F19</f>
        <v>0</v>
      </c>
      <c r="D59" s="81">
        <f>'N80'!G19</f>
        <v>1</v>
      </c>
      <c r="E59" s="148"/>
      <c r="F59" s="80">
        <f>'N80+'!M6</f>
        <v>0.5931548958009705</v>
      </c>
      <c r="G59" s="79">
        <f t="shared" si="0"/>
        <v>1000</v>
      </c>
    </row>
    <row r="60" spans="1:7" ht="15.75">
      <c r="A60">
        <v>57</v>
      </c>
      <c r="B60" s="81">
        <f>'N80'!B20</f>
        <v>0</v>
      </c>
      <c r="C60" s="135">
        <f>'N80'!F20</f>
        <v>0</v>
      </c>
      <c r="D60" s="81">
        <f>'N80'!G20</f>
        <v>1</v>
      </c>
      <c r="E60" s="148"/>
      <c r="F60" s="80">
        <f>'N80+'!M7</f>
        <v>0.242285402912229</v>
      </c>
      <c r="G60" s="79">
        <f t="shared" si="0"/>
        <v>1000</v>
      </c>
    </row>
    <row r="61" spans="1:7" ht="15.75">
      <c r="A61">
        <v>58</v>
      </c>
      <c r="B61" s="81">
        <f>'N80'!B21</f>
        <v>0</v>
      </c>
      <c r="C61" s="135">
        <f>'N80'!F21</f>
        <v>0</v>
      </c>
      <c r="D61" s="81">
        <f>'N80'!G21</f>
        <v>1</v>
      </c>
      <c r="E61" s="148"/>
      <c r="F61" s="80">
        <f>'N80+'!M8</f>
        <v>0.014522653077222447</v>
      </c>
      <c r="G61" s="79">
        <f t="shared" si="0"/>
        <v>1000</v>
      </c>
    </row>
    <row r="62" spans="1:7" ht="15.75">
      <c r="A62">
        <v>59</v>
      </c>
      <c r="B62" s="81">
        <f>'N80'!B22</f>
        <v>0</v>
      </c>
      <c r="C62" s="135">
        <f>'N80'!F22</f>
        <v>0</v>
      </c>
      <c r="D62" s="81">
        <f>'N80'!G22</f>
        <v>1</v>
      </c>
      <c r="E62" s="148"/>
      <c r="F62" s="80">
        <f>'N80+'!M9</f>
        <v>0.581973974200197</v>
      </c>
      <c r="G62" s="79">
        <f t="shared" si="0"/>
        <v>1000</v>
      </c>
    </row>
    <row r="63" spans="1:7" ht="15.75">
      <c r="A63">
        <v>60</v>
      </c>
      <c r="B63" s="81">
        <f>'N80'!B23</f>
        <v>0</v>
      </c>
      <c r="C63" s="135">
        <f>'N80'!F23</f>
        <v>0</v>
      </c>
      <c r="D63" s="81">
        <f>'N80'!G23</f>
        <v>1</v>
      </c>
      <c r="E63" s="148"/>
      <c r="F63" s="80">
        <f>'N80+'!M10</f>
        <v>0.4030347422640532</v>
      </c>
      <c r="G63" s="79">
        <f t="shared" si="0"/>
        <v>1000</v>
      </c>
    </row>
    <row r="64" spans="1:7" ht="15.75">
      <c r="A64">
        <v>61</v>
      </c>
      <c r="B64" s="81">
        <f>'N80+'!B4</f>
        <v>0</v>
      </c>
      <c r="C64" s="135">
        <f>'N80+'!F4</f>
        <v>0</v>
      </c>
      <c r="D64" s="81">
        <f>'N80+'!G4</f>
        <v>1</v>
      </c>
      <c r="E64" s="148"/>
      <c r="F64" s="80">
        <f>'N80+'!M11</f>
        <v>0.03438830369899604</v>
      </c>
      <c r="G64" s="79">
        <f t="shared" si="0"/>
        <v>1000</v>
      </c>
    </row>
    <row r="65" spans="1:7" ht="15.75">
      <c r="A65">
        <v>62</v>
      </c>
      <c r="B65" s="81">
        <f>'N80+'!B5</f>
        <v>0</v>
      </c>
      <c r="C65" s="135">
        <f>'N80+'!F5</f>
        <v>0</v>
      </c>
      <c r="D65" s="81">
        <f>'N80+'!G5</f>
        <v>1</v>
      </c>
      <c r="E65" s="148"/>
      <c r="F65" s="80">
        <f>'N80+'!M12</f>
        <v>0.03011865231051747</v>
      </c>
      <c r="G65" s="79">
        <f t="shared" si="0"/>
        <v>1000</v>
      </c>
    </row>
    <row r="66" spans="1:7" ht="15.75">
      <c r="A66">
        <v>63</v>
      </c>
      <c r="B66" s="81">
        <f>'N80+'!B6</f>
        <v>0</v>
      </c>
      <c r="C66" s="135">
        <f>'N80+'!F6</f>
        <v>0</v>
      </c>
      <c r="D66" s="81">
        <f>'N80+'!G6</f>
        <v>1</v>
      </c>
      <c r="E66" s="148"/>
      <c r="F66" s="80">
        <f>'N80+'!M13</f>
        <v>0.5374490268110714</v>
      </c>
      <c r="G66" s="79">
        <f t="shared" si="0"/>
        <v>1000</v>
      </c>
    </row>
    <row r="67" spans="1:7" ht="15.75">
      <c r="A67">
        <v>64</v>
      </c>
      <c r="B67" s="81">
        <f>'N80+'!B7</f>
        <v>0</v>
      </c>
      <c r="C67" s="135">
        <f>'N80+'!F7</f>
        <v>0</v>
      </c>
      <c r="D67" s="81">
        <f>'N80+'!G7</f>
        <v>1</v>
      </c>
      <c r="E67" s="148"/>
      <c r="F67" s="80">
        <f>'N80+'!M14</f>
        <v>0.3782689610421013</v>
      </c>
      <c r="G67" s="79">
        <f t="shared" si="0"/>
        <v>1000</v>
      </c>
    </row>
    <row r="68" spans="1:7" ht="15.75">
      <c r="A68">
        <v>65</v>
      </c>
      <c r="B68" s="81">
        <f>'N80+'!B8</f>
        <v>0</v>
      </c>
      <c r="C68" s="135">
        <f>'N80+'!F8</f>
        <v>0</v>
      </c>
      <c r="D68" s="81">
        <f>'N80+'!G8</f>
        <v>1</v>
      </c>
      <c r="E68" s="148"/>
      <c r="F68" s="80">
        <f>'N80+'!M15</f>
        <v>0.5872129171784488</v>
      </c>
      <c r="G68" s="79">
        <f aca="true" t="shared" si="1" ref="G68:G131">IF(D68=1,1000,D68)</f>
        <v>1000</v>
      </c>
    </row>
    <row r="69" spans="1:7" ht="15.75">
      <c r="A69">
        <v>66</v>
      </c>
      <c r="B69" s="81">
        <f>'N80+'!B9</f>
        <v>0</v>
      </c>
      <c r="C69" s="135">
        <f>'N80+'!F9</f>
        <v>0</v>
      </c>
      <c r="D69" s="81">
        <f>'N80+'!G9</f>
        <v>1</v>
      </c>
      <c r="E69" s="148"/>
      <c r="F69" s="80">
        <f>'N80+'!M16</f>
        <v>0.29833494258100757</v>
      </c>
      <c r="G69" s="79">
        <f t="shared" si="1"/>
        <v>1000</v>
      </c>
    </row>
    <row r="70" spans="1:7" ht="15.75">
      <c r="A70">
        <v>67</v>
      </c>
      <c r="B70" s="81">
        <f>'N80+'!B10</f>
        <v>0</v>
      </c>
      <c r="C70" s="135">
        <f>'N80+'!F10</f>
        <v>0</v>
      </c>
      <c r="D70" s="81">
        <f>'N80+'!G10</f>
        <v>1</v>
      </c>
      <c r="E70" s="148"/>
      <c r="F70" s="80">
        <f>'N80+'!M17</f>
        <v>0.1167720324478152</v>
      </c>
      <c r="G70" s="79">
        <f t="shared" si="1"/>
        <v>1000</v>
      </c>
    </row>
    <row r="71" spans="1:7" ht="15.75">
      <c r="A71">
        <v>68</v>
      </c>
      <c r="B71" s="81">
        <f>'N80+'!B11</f>
        <v>0</v>
      </c>
      <c r="C71" s="135">
        <f>'N80+'!F11</f>
        <v>0</v>
      </c>
      <c r="D71" s="81">
        <f>'N80+'!G11</f>
        <v>1</v>
      </c>
      <c r="E71" s="148"/>
      <c r="F71" s="80">
        <f>'N80+'!M18</f>
        <v>0.7264663373903864</v>
      </c>
      <c r="G71" s="79">
        <f t="shared" si="1"/>
        <v>1000</v>
      </c>
    </row>
    <row r="72" spans="1:7" ht="15.75">
      <c r="A72">
        <v>69</v>
      </c>
      <c r="B72" s="81">
        <f>'N80+'!B12</f>
        <v>0</v>
      </c>
      <c r="C72" s="135">
        <f>'N80+'!F12</f>
        <v>0</v>
      </c>
      <c r="D72" s="81">
        <f>'N80+'!G12</f>
        <v>1</v>
      </c>
      <c r="E72" s="148"/>
      <c r="F72" s="80">
        <f>'N80+'!M19</f>
        <v>0.24133816370161298</v>
      </c>
      <c r="G72" s="79">
        <f t="shared" si="1"/>
        <v>1000</v>
      </c>
    </row>
    <row r="73" spans="1:7" ht="15.75">
      <c r="A73">
        <v>70</v>
      </c>
      <c r="B73" s="81">
        <f>'N80+'!B13</f>
        <v>0</v>
      </c>
      <c r="C73" s="135">
        <f>'N80+'!F13</f>
        <v>0</v>
      </c>
      <c r="D73" s="81">
        <f>'N80+'!G13</f>
        <v>1</v>
      </c>
      <c r="E73" s="148"/>
      <c r="F73" s="80">
        <f>'N80+'!M20</f>
        <v>0.7794810024405932</v>
      </c>
      <c r="G73" s="79">
        <f t="shared" si="1"/>
        <v>1000</v>
      </c>
    </row>
    <row r="74" spans="1:7" ht="15.75">
      <c r="A74">
        <v>71</v>
      </c>
      <c r="B74" s="81">
        <f>'N80+'!B14</f>
        <v>0</v>
      </c>
      <c r="C74" s="135">
        <f>'N80+'!F14</f>
        <v>0</v>
      </c>
      <c r="D74" s="81">
        <f>'N80+'!G14</f>
        <v>1</v>
      </c>
      <c r="E74" s="148"/>
      <c r="F74" s="80">
        <f>'N80+'!M21</f>
        <v>0.14535587109141979</v>
      </c>
      <c r="G74" s="79">
        <f t="shared" si="1"/>
        <v>1000</v>
      </c>
    </row>
    <row r="75" spans="1:7" ht="15.75">
      <c r="A75">
        <v>72</v>
      </c>
      <c r="B75" s="81">
        <f>'N80+'!B15</f>
        <v>0</v>
      </c>
      <c r="C75" s="135">
        <f>'N80+'!F15</f>
        <v>0</v>
      </c>
      <c r="D75" s="81">
        <f>'N80+'!G15</f>
        <v>1</v>
      </c>
      <c r="E75" s="148"/>
      <c r="F75" s="80">
        <f>'N80+'!M22</f>
        <v>0.5424695459231588</v>
      </c>
      <c r="G75" s="79">
        <f t="shared" si="1"/>
        <v>1000</v>
      </c>
    </row>
    <row r="76" spans="1:7" ht="15.75">
      <c r="A76">
        <v>73</v>
      </c>
      <c r="B76" s="81">
        <f>'N80+'!B16</f>
        <v>0</v>
      </c>
      <c r="C76" s="135">
        <f>'N80+'!F16</f>
        <v>0</v>
      </c>
      <c r="D76" s="81">
        <f>'N80+'!G16</f>
        <v>1</v>
      </c>
      <c r="E76" s="148"/>
      <c r="F76" s="80">
        <f>'vm - 65 '!M5</f>
        <v>0.37236070808862287</v>
      </c>
      <c r="G76" s="79">
        <f t="shared" si="1"/>
        <v>1000</v>
      </c>
    </row>
    <row r="77" spans="1:7" ht="15.75">
      <c r="A77">
        <v>74</v>
      </c>
      <c r="B77" s="81">
        <f>'N80+'!B17</f>
        <v>0</v>
      </c>
      <c r="C77" s="135">
        <f>'N80+'!F17</f>
        <v>0</v>
      </c>
      <c r="D77" s="81">
        <f>'N80+'!G17</f>
        <v>1</v>
      </c>
      <c r="E77" s="148"/>
      <c r="F77" s="80">
        <f>'vm - 65 '!M6</f>
        <v>0.6680149419955059</v>
      </c>
      <c r="G77" s="79">
        <f t="shared" si="1"/>
        <v>1000</v>
      </c>
    </row>
    <row r="78" spans="1:7" ht="15.75">
      <c r="A78">
        <v>75</v>
      </c>
      <c r="B78" s="81">
        <f>'N80+'!B18</f>
        <v>0</v>
      </c>
      <c r="C78" s="135">
        <f>'N80+'!F18</f>
        <v>0</v>
      </c>
      <c r="D78" s="81">
        <f>'N80+'!G18</f>
        <v>1</v>
      </c>
      <c r="E78" s="148"/>
      <c r="F78" s="80">
        <f>'vm - 65 '!M7</f>
        <v>0.9193719297456944</v>
      </c>
      <c r="G78" s="79">
        <f t="shared" si="1"/>
        <v>1000</v>
      </c>
    </row>
    <row r="79" spans="1:7" ht="15.75">
      <c r="A79">
        <v>76</v>
      </c>
      <c r="B79" s="81">
        <f>'N80+'!B19</f>
        <v>0</v>
      </c>
      <c r="C79" s="135">
        <f>'N80+'!F19</f>
        <v>0</v>
      </c>
      <c r="D79" s="81">
        <f>'N80+'!G19</f>
        <v>1</v>
      </c>
      <c r="E79" s="148"/>
      <c r="F79" s="80">
        <f>'vm - 65 '!M8</f>
        <v>0.9339831976740507</v>
      </c>
      <c r="G79" s="79">
        <f t="shared" si="1"/>
        <v>1000</v>
      </c>
    </row>
    <row r="80" spans="1:7" ht="15.75">
      <c r="A80">
        <v>77</v>
      </c>
      <c r="B80" s="81">
        <f>'N80+'!B20</f>
        <v>0</v>
      </c>
      <c r="C80" s="135">
        <f>'N80+'!F20</f>
        <v>0</v>
      </c>
      <c r="D80" s="81">
        <f>'N80+'!G20</f>
        <v>1</v>
      </c>
      <c r="E80" s="148"/>
      <c r="F80" s="80">
        <f>'vm - 65 '!M9</f>
        <v>0.9721513394084806</v>
      </c>
      <c r="G80" s="79">
        <f t="shared" si="1"/>
        <v>1000</v>
      </c>
    </row>
    <row r="81" spans="1:7" ht="15.75">
      <c r="A81">
        <v>78</v>
      </c>
      <c r="B81" s="81">
        <f>'N80+'!B21</f>
        <v>0</v>
      </c>
      <c r="C81" s="135">
        <f>'N80+'!F21</f>
        <v>0</v>
      </c>
      <c r="D81" s="81">
        <f>'N80+'!G21</f>
        <v>1</v>
      </c>
      <c r="E81" s="148"/>
      <c r="F81" s="80">
        <f>'vm - 65 '!M10</f>
        <v>0.7519676021251707</v>
      </c>
      <c r="G81" s="79">
        <f t="shared" si="1"/>
        <v>1000</v>
      </c>
    </row>
    <row r="82" spans="1:7" ht="15.75">
      <c r="A82">
        <v>79</v>
      </c>
      <c r="B82" s="81">
        <f>'N80+'!B22</f>
        <v>0</v>
      </c>
      <c r="C82" s="135">
        <f>'N80+'!F22</f>
        <v>0</v>
      </c>
      <c r="D82" s="81">
        <f>'N80+'!G22</f>
        <v>1</v>
      </c>
      <c r="E82" s="148"/>
      <c r="F82" s="80">
        <f>'vm - 65 '!M11</f>
        <v>0.44332003576571566</v>
      </c>
      <c r="G82" s="79">
        <f t="shared" si="1"/>
        <v>1000</v>
      </c>
    </row>
    <row r="83" spans="1:7" ht="15.75">
      <c r="A83">
        <v>80</v>
      </c>
      <c r="B83" s="81">
        <f>'N80+'!B23</f>
        <v>0</v>
      </c>
      <c r="C83" s="135">
        <f>'N80+'!F23</f>
        <v>0</v>
      </c>
      <c r="D83" s="81">
        <f>'N80+'!G23</f>
        <v>1</v>
      </c>
      <c r="E83" s="148"/>
      <c r="F83" s="80">
        <f>'vm - 65 '!M12</f>
        <v>0.9037967012203252</v>
      </c>
      <c r="G83" s="79">
        <f t="shared" si="1"/>
        <v>1000</v>
      </c>
    </row>
    <row r="84" spans="1:7" ht="15.75">
      <c r="A84">
        <v>81</v>
      </c>
      <c r="B84" s="81" t="str">
        <f>'vm - 65 '!B4</f>
        <v>Upsopp Joel Ylitalo</v>
      </c>
      <c r="C84" s="135">
        <f>'vm - 65 '!F4</f>
        <v>64.9</v>
      </c>
      <c r="D84" s="81"/>
      <c r="E84" s="148"/>
      <c r="F84" s="80">
        <f>'vm - 65 '!M13</f>
        <v>0.18281373933862888</v>
      </c>
      <c r="G84" s="79">
        <f t="shared" si="1"/>
        <v>0</v>
      </c>
    </row>
    <row r="85" spans="1:7" ht="15.75">
      <c r="A85">
        <v>82</v>
      </c>
      <c r="B85" s="81" t="str">
        <f>'vm - 65 '!B5</f>
        <v>Jääk Jooseppi Kettunen</v>
      </c>
      <c r="C85" s="135">
        <f>'vm - 65 '!F5</f>
        <v>61.8</v>
      </c>
      <c r="D85" s="81">
        <f>'vm - 65 '!G5</f>
        <v>62.5</v>
      </c>
      <c r="E85" s="148"/>
      <c r="F85" s="80">
        <f>'vm - 65 '!M14</f>
        <v>0.5804186338510648</v>
      </c>
      <c r="G85" s="79">
        <f t="shared" si="1"/>
        <v>62.5</v>
      </c>
    </row>
    <row r="86" spans="1:7" ht="15.75">
      <c r="A86">
        <v>83</v>
      </c>
      <c r="B86" s="81" t="str">
        <f>'vm - 65 '!B6</f>
        <v>Opp Joonas Ruohoniemi</v>
      </c>
      <c r="C86" s="135">
        <f>'vm - 65 '!F6</f>
        <v>63.6</v>
      </c>
      <c r="D86" s="81">
        <f>'vm - 65 '!G6</f>
        <v>65</v>
      </c>
      <c r="E86" s="148"/>
      <c r="F86" s="80">
        <f>'vm - 65 '!M15</f>
        <v>0.5564779249447549</v>
      </c>
      <c r="G86" s="79">
        <f t="shared" si="1"/>
        <v>65</v>
      </c>
    </row>
    <row r="87" spans="1:7" ht="15.75">
      <c r="A87">
        <v>84</v>
      </c>
      <c r="B87" s="81" t="str">
        <f>'vm - 65 '!B7</f>
        <v>Alik Aleksi Mäkeläinen</v>
      </c>
      <c r="C87" s="135">
        <f>'vm - 65 '!F7</f>
        <v>64.9</v>
      </c>
      <c r="D87" s="81">
        <f>'vm - 65 '!G7</f>
        <v>65</v>
      </c>
      <c r="E87" s="148"/>
      <c r="F87" s="80">
        <f>'vm - 65 '!M16</f>
        <v>0.562150965313128</v>
      </c>
      <c r="G87" s="79">
        <f t="shared" si="1"/>
        <v>65</v>
      </c>
    </row>
    <row r="88" spans="1:7" ht="15.75">
      <c r="A88">
        <v>85</v>
      </c>
      <c r="B88" s="81" t="str">
        <f>'vm - 65 '!B8</f>
        <v>Opp Ville Jaskari</v>
      </c>
      <c r="C88" s="135">
        <f>'vm - 65 '!F8</f>
        <v>58.6</v>
      </c>
      <c r="D88" s="81">
        <f>'vm - 65 '!G8</f>
        <v>60</v>
      </c>
      <c r="E88" s="148"/>
      <c r="F88" s="80">
        <f>'vm - 65 '!M17</f>
        <v>0.2570768430830139</v>
      </c>
      <c r="G88" s="79">
        <f t="shared" si="1"/>
        <v>60</v>
      </c>
    </row>
    <row r="89" spans="1:7" ht="15.75">
      <c r="A89">
        <v>86</v>
      </c>
      <c r="B89" s="81" t="str">
        <f>'vm - 65 '!B9</f>
        <v>Alik Tuomas Notko</v>
      </c>
      <c r="C89" s="135">
        <f>'vm - 65 '!F9</f>
        <v>57.8</v>
      </c>
      <c r="D89" s="81">
        <f>'vm - 65 '!G9</f>
        <v>60</v>
      </c>
      <c r="E89" s="148"/>
      <c r="F89" s="80">
        <f>'vm - 65 '!M18</f>
        <v>0.44558715109292435</v>
      </c>
      <c r="G89" s="79">
        <f t="shared" si="1"/>
        <v>60</v>
      </c>
    </row>
    <row r="90" spans="1:7" ht="15.75">
      <c r="A90">
        <v>87</v>
      </c>
      <c r="B90" s="81">
        <f>'vm - 65 '!B10</f>
        <v>0</v>
      </c>
      <c r="C90" s="135">
        <f>'vm - 65 '!F10</f>
        <v>0</v>
      </c>
      <c r="D90" s="81">
        <f>'vm - 65 '!G10</f>
        <v>1</v>
      </c>
      <c r="E90" s="148"/>
      <c r="F90" s="80">
        <f>'vm - 65 '!M19</f>
        <v>0.7999058576218436</v>
      </c>
      <c r="G90" s="79">
        <f t="shared" si="1"/>
        <v>1000</v>
      </c>
    </row>
    <row r="91" spans="1:7" ht="15.75">
      <c r="A91">
        <v>88</v>
      </c>
      <c r="B91" s="81">
        <f>'vm - 65 '!B11</f>
        <v>0</v>
      </c>
      <c r="C91" s="135">
        <f>'vm - 65 '!F11</f>
        <v>0</v>
      </c>
      <c r="D91" s="81">
        <f>'vm - 65 '!G11</f>
        <v>1</v>
      </c>
      <c r="E91" s="148"/>
      <c r="F91" s="80">
        <f>'vm - 65 '!M20</f>
        <v>0.30046157503886506</v>
      </c>
      <c r="G91" s="79">
        <f t="shared" si="1"/>
        <v>1000</v>
      </c>
    </row>
    <row r="92" spans="1:7" ht="15.75">
      <c r="A92">
        <v>89</v>
      </c>
      <c r="B92" s="81">
        <f>'vm - 65 '!B12</f>
        <v>0</v>
      </c>
      <c r="C92" s="135">
        <f>'vm - 65 '!F12</f>
        <v>0</v>
      </c>
      <c r="D92" s="81">
        <f>'vm - 65 '!G12</f>
        <v>1</v>
      </c>
      <c r="E92" s="148"/>
      <c r="F92" s="80">
        <f>'vm - 65 '!M21</f>
        <v>0.7803026289046642</v>
      </c>
      <c r="G92" s="79">
        <f t="shared" si="1"/>
        <v>1000</v>
      </c>
    </row>
    <row r="93" spans="1:7" ht="15.75">
      <c r="A93">
        <v>90</v>
      </c>
      <c r="B93" s="81">
        <f>'vm - 65 '!B13</f>
        <v>0</v>
      </c>
      <c r="C93" s="135">
        <f>'vm - 65 '!F13</f>
        <v>0</v>
      </c>
      <c r="D93" s="81">
        <f>'vm - 65 '!G13</f>
        <v>1</v>
      </c>
      <c r="E93" s="148"/>
      <c r="F93" s="80">
        <f>'vm - 65 '!M22</f>
        <v>0.12929687273112034</v>
      </c>
      <c r="G93" s="79">
        <f t="shared" si="1"/>
        <v>1000</v>
      </c>
    </row>
    <row r="94" spans="1:7" ht="15.75">
      <c r="A94">
        <v>91</v>
      </c>
      <c r="B94" s="81">
        <f>'vm - 65 '!B14</f>
        <v>0</v>
      </c>
      <c r="C94" s="135">
        <f>'vm - 65 '!F14</f>
        <v>0</v>
      </c>
      <c r="D94" s="81">
        <f>'vm - 65 '!G14</f>
        <v>1</v>
      </c>
      <c r="E94" s="148"/>
      <c r="F94" s="80">
        <f>'vm - 80'!M5</f>
        <v>0.7677416271316538</v>
      </c>
      <c r="G94" s="79">
        <f t="shared" si="1"/>
        <v>1000</v>
      </c>
    </row>
    <row r="95" spans="1:7" ht="15.75">
      <c r="A95">
        <v>92</v>
      </c>
      <c r="B95" s="81">
        <f>'vm - 65 '!B15</f>
        <v>0</v>
      </c>
      <c r="C95" s="135">
        <f>'vm - 65 '!F15</f>
        <v>0</v>
      </c>
      <c r="D95" s="81">
        <f>'vm - 65 '!G15</f>
        <v>1</v>
      </c>
      <c r="E95" s="148"/>
      <c r="F95" s="80">
        <f>'vm - 80'!M6</f>
        <v>0.56379252939597</v>
      </c>
      <c r="G95" s="79">
        <f t="shared" si="1"/>
        <v>1000</v>
      </c>
    </row>
    <row r="96" spans="1:7" ht="15.75">
      <c r="A96">
        <v>93</v>
      </c>
      <c r="B96" s="81">
        <f>'vm - 65 '!B16</f>
        <v>0</v>
      </c>
      <c r="C96" s="135">
        <f>'vm - 65 '!F16</f>
        <v>0</v>
      </c>
      <c r="D96" s="81">
        <f>'vm - 65 '!G16</f>
        <v>1</v>
      </c>
      <c r="E96" s="148"/>
      <c r="F96" s="80">
        <f>'vm - 80'!M7</f>
        <v>0.7437158687721235</v>
      </c>
      <c r="G96" s="79">
        <f t="shared" si="1"/>
        <v>1000</v>
      </c>
    </row>
    <row r="97" spans="1:7" ht="15.75">
      <c r="A97">
        <v>94</v>
      </c>
      <c r="B97" s="81">
        <f>'vm - 65 '!B17</f>
        <v>0</v>
      </c>
      <c r="C97" s="135">
        <f>'vm - 65 '!F17</f>
        <v>0</v>
      </c>
      <c r="D97" s="81">
        <f>'vm - 65 '!G17</f>
        <v>1</v>
      </c>
      <c r="E97" s="148"/>
      <c r="F97" s="80">
        <f>'vm - 80'!M8</f>
        <v>0.2957527217407662</v>
      </c>
      <c r="G97" s="79">
        <f t="shared" si="1"/>
        <v>1000</v>
      </c>
    </row>
    <row r="98" spans="1:7" ht="15.75">
      <c r="A98">
        <v>95</v>
      </c>
      <c r="B98" s="81">
        <f>'vm - 65 '!B18</f>
        <v>0</v>
      </c>
      <c r="C98" s="135">
        <f>'vm - 65 '!F18</f>
        <v>0</v>
      </c>
      <c r="D98" s="81">
        <f>'vm - 65 '!G18</f>
        <v>1</v>
      </c>
      <c r="E98" s="148"/>
      <c r="F98" s="80">
        <f>'vm - 80'!M9</f>
        <v>0.9284031367100258</v>
      </c>
      <c r="G98" s="79">
        <f t="shared" si="1"/>
        <v>1000</v>
      </c>
    </row>
    <row r="99" spans="1:7" ht="15.75">
      <c r="A99">
        <v>96</v>
      </c>
      <c r="B99" s="81">
        <f>'vm - 65 '!B19</f>
        <v>0</v>
      </c>
      <c r="C99" s="135">
        <f>'vm - 65 '!F19</f>
        <v>0</v>
      </c>
      <c r="D99" s="81">
        <f>'vm - 65 '!G19</f>
        <v>1</v>
      </c>
      <c r="E99" s="148"/>
      <c r="F99" s="80">
        <f>'vm - 80'!M10</f>
        <v>0.5336633264795845</v>
      </c>
      <c r="G99" s="79">
        <f t="shared" si="1"/>
        <v>1000</v>
      </c>
    </row>
    <row r="100" spans="1:7" ht="15.75">
      <c r="A100">
        <v>97</v>
      </c>
      <c r="B100" s="81">
        <f>'vm - 65 '!B20</f>
        <v>0</v>
      </c>
      <c r="C100" s="135">
        <f>'vm - 65 '!F20</f>
        <v>0</v>
      </c>
      <c r="D100" s="81">
        <f>'vm - 65 '!G20</f>
        <v>1</v>
      </c>
      <c r="E100" s="148"/>
      <c r="F100" s="80">
        <f>'vm - 80'!M11</f>
        <v>0.4786916018638063</v>
      </c>
      <c r="G100" s="79">
        <f t="shared" si="1"/>
        <v>1000</v>
      </c>
    </row>
    <row r="101" spans="1:7" ht="15.75">
      <c r="A101">
        <v>98</v>
      </c>
      <c r="B101" s="81">
        <f>'vm - 65 '!B21</f>
        <v>0</v>
      </c>
      <c r="C101" s="135">
        <f>'vm - 65 '!F21</f>
        <v>0</v>
      </c>
      <c r="D101" s="81">
        <f>'vm - 65 '!G21</f>
        <v>1</v>
      </c>
      <c r="E101" s="148"/>
      <c r="F101" s="80">
        <f>'vm - 80'!M12</f>
        <v>0.5965279078825934</v>
      </c>
      <c r="G101" s="79">
        <f t="shared" si="1"/>
        <v>1000</v>
      </c>
    </row>
    <row r="102" spans="1:7" ht="15.75">
      <c r="A102">
        <v>99</v>
      </c>
      <c r="B102" s="81">
        <f>'vm - 65 '!B22</f>
        <v>0</v>
      </c>
      <c r="C102" s="135">
        <f>'vm - 65 '!F22</f>
        <v>0</v>
      </c>
      <c r="D102" s="81">
        <f>'vm - 65 '!G22</f>
        <v>1</v>
      </c>
      <c r="E102" s="148"/>
      <c r="F102" s="80">
        <f>'vm - 80'!M13</f>
        <v>0.10050245016768167</v>
      </c>
      <c r="G102" s="79">
        <f t="shared" si="1"/>
        <v>1000</v>
      </c>
    </row>
    <row r="103" spans="1:7" ht="15.75">
      <c r="A103">
        <v>100</v>
      </c>
      <c r="B103" s="81">
        <f>'vm - 65 '!B23</f>
        <v>0</v>
      </c>
      <c r="C103" s="135">
        <f>'vm - 65 '!F23</f>
        <v>0</v>
      </c>
      <c r="D103" s="81">
        <f>'vm - 65 '!G23</f>
        <v>1</v>
      </c>
      <c r="E103" s="148"/>
      <c r="F103" s="80">
        <f>'vm - 80'!M14</f>
        <v>0.22336426462575876</v>
      </c>
      <c r="G103" s="79">
        <f t="shared" si="1"/>
        <v>1000</v>
      </c>
    </row>
    <row r="104" spans="1:7" ht="15.75">
      <c r="A104">
        <v>101</v>
      </c>
      <c r="B104" s="81" t="str">
        <f>'vm - 80'!B4</f>
        <v>Jääk Niki Lindstöm</v>
      </c>
      <c r="C104" s="135">
        <f>'vm - 80'!F4</f>
        <v>68.4</v>
      </c>
      <c r="D104" s="81">
        <f>'vm - 80'!G4</f>
        <v>70</v>
      </c>
      <c r="E104" s="148"/>
      <c r="F104" s="80">
        <f>'vm - 80'!M15</f>
        <v>0.6100586948147255</v>
      </c>
      <c r="G104" s="79">
        <f t="shared" si="1"/>
        <v>70</v>
      </c>
    </row>
    <row r="105" spans="1:7" ht="15.75">
      <c r="A105">
        <v>102</v>
      </c>
      <c r="B105" s="81" t="str">
        <f>'vm - 80'!B5</f>
        <v>Opp Niko Piiroinen</v>
      </c>
      <c r="C105" s="135">
        <f>'vm - 80'!F5</f>
        <v>74.9</v>
      </c>
      <c r="D105" s="81">
        <f>'vm - 80'!G5</f>
        <v>75</v>
      </c>
      <c r="E105" s="148"/>
      <c r="F105" s="80">
        <f>'vm - 80'!M16</f>
        <v>0.10266114317254926</v>
      </c>
      <c r="G105" s="79">
        <f t="shared" si="1"/>
        <v>75</v>
      </c>
    </row>
    <row r="106" spans="1:7" ht="15.75">
      <c r="A106">
        <v>103</v>
      </c>
      <c r="B106" s="81" t="str">
        <f>'vm - 80'!B6</f>
        <v>Pion Lenni-Kalle Vornanen</v>
      </c>
      <c r="C106" s="135">
        <f>'vm - 80'!F6</f>
        <v>69.9</v>
      </c>
      <c r="D106" s="81">
        <f>'vm - 80'!G6</f>
        <v>70</v>
      </c>
      <c r="E106" s="148"/>
      <c r="F106" s="80">
        <f>'vm - 80'!M17</f>
        <v>0.10349583327594569</v>
      </c>
      <c r="G106" s="79">
        <f t="shared" si="1"/>
        <v>70</v>
      </c>
    </row>
    <row r="107" spans="1:7" ht="15.75">
      <c r="A107">
        <v>104</v>
      </c>
      <c r="B107" s="81" t="str">
        <f>'vm - 80'!B7</f>
        <v>Opp Jali Rokkila</v>
      </c>
      <c r="C107" s="135">
        <f>'vm - 80'!F7</f>
        <v>79.2</v>
      </c>
      <c r="D107" s="81">
        <f>'vm - 80'!G7</f>
        <v>80</v>
      </c>
      <c r="E107" s="148"/>
      <c r="F107" s="80">
        <f>'vm - 80'!M18</f>
        <v>0.44646642877841636</v>
      </c>
      <c r="G107" s="79">
        <f t="shared" si="1"/>
        <v>80</v>
      </c>
    </row>
    <row r="108" spans="1:7" ht="15.75">
      <c r="A108">
        <v>105</v>
      </c>
      <c r="B108" s="81" t="str">
        <f>'vm - 80'!B8</f>
        <v>Opp Lassi Immonen</v>
      </c>
      <c r="C108" s="135">
        <f>'vm - 80'!F8</f>
        <v>72.2</v>
      </c>
      <c r="D108" s="81">
        <f>'vm - 80'!G8</f>
        <v>72.5</v>
      </c>
      <c r="E108" s="148"/>
      <c r="F108" s="80">
        <f>'vm - 80'!M19</f>
        <v>0.31014876188875906</v>
      </c>
      <c r="G108" s="79">
        <f t="shared" si="1"/>
        <v>72.5</v>
      </c>
    </row>
    <row r="109" spans="1:7" ht="15.75">
      <c r="A109">
        <v>106</v>
      </c>
      <c r="B109" s="81" t="str">
        <f>'vm - 80'!B9</f>
        <v> Opp Henri Määttä</v>
      </c>
      <c r="C109" s="135">
        <f>'vm - 80'!F9</f>
        <v>72.3</v>
      </c>
      <c r="D109" s="81">
        <f>'vm - 80'!G9</f>
        <v>72.5</v>
      </c>
      <c r="E109" s="148"/>
      <c r="F109" s="80">
        <f>'vm - 80'!M20</f>
        <v>0.9745383170206203</v>
      </c>
      <c r="G109" s="79">
        <f t="shared" si="1"/>
        <v>72.5</v>
      </c>
    </row>
    <row r="110" spans="1:7" ht="15.75">
      <c r="A110">
        <v>107</v>
      </c>
      <c r="B110" s="81" t="str">
        <f>'vm - 80'!B10</f>
        <v>Opp Ben Huang</v>
      </c>
      <c r="C110" s="135">
        <f>'vm - 80'!F10</f>
        <v>69.1</v>
      </c>
      <c r="D110" s="81">
        <f>'vm - 80'!G10</f>
        <v>70</v>
      </c>
      <c r="E110" s="148"/>
      <c r="F110" s="80">
        <f>'vm - 80'!M21</f>
        <v>0.2388355577291954</v>
      </c>
      <c r="G110" s="79">
        <f t="shared" si="1"/>
        <v>70</v>
      </c>
    </row>
    <row r="111" spans="1:7" ht="15.75">
      <c r="A111">
        <v>108</v>
      </c>
      <c r="B111" s="81" t="str">
        <f>'vm - 80'!B11</f>
        <v>Opp Konsta Salmela</v>
      </c>
      <c r="C111" s="135">
        <f>'vm - 80'!F11</f>
        <v>79.5</v>
      </c>
      <c r="D111" s="81">
        <f>'vm - 80'!G11</f>
        <v>80</v>
      </c>
      <c r="E111" s="148"/>
      <c r="F111" s="80">
        <f>'vm - 80'!M22</f>
        <v>0.8956352147708677</v>
      </c>
      <c r="G111" s="79">
        <f t="shared" si="1"/>
        <v>80</v>
      </c>
    </row>
    <row r="112" spans="1:7" ht="15.75">
      <c r="A112">
        <v>109</v>
      </c>
      <c r="B112" s="81" t="str">
        <f>'vm - 80'!B12</f>
        <v>Jääk Joni Kosunen</v>
      </c>
      <c r="C112" s="135">
        <f>'vm - 80'!F12</f>
        <v>74.7</v>
      </c>
      <c r="D112" s="81">
        <f>'vm - 80'!G12</f>
        <v>75</v>
      </c>
      <c r="E112" s="148"/>
      <c r="F112" s="80">
        <f>'vm - 90'!M5</f>
        <v>0.369147651829711</v>
      </c>
      <c r="G112" s="79">
        <f t="shared" si="1"/>
        <v>75</v>
      </c>
    </row>
    <row r="113" spans="1:7" ht="15.75">
      <c r="A113">
        <v>110</v>
      </c>
      <c r="B113" s="81" t="str">
        <f>'vm - 80'!B13</f>
        <v>Opp Samu Rajakangas</v>
      </c>
      <c r="C113" s="135">
        <f>'vm - 80'!F13</f>
        <v>68.4</v>
      </c>
      <c r="D113" s="81">
        <f>'vm - 80'!G13</f>
        <v>70</v>
      </c>
      <c r="E113" s="148"/>
      <c r="F113" s="80">
        <f>'vm - 90'!M6</f>
        <v>0.1721052476236944</v>
      </c>
      <c r="G113" s="79">
        <f t="shared" si="1"/>
        <v>70</v>
      </c>
    </row>
    <row r="114" spans="1:7" ht="15.75">
      <c r="A114">
        <v>111</v>
      </c>
      <c r="B114" s="81">
        <f>'vm - 80'!B14</f>
        <v>0</v>
      </c>
      <c r="C114" s="135">
        <f>'vm - 80'!F14</f>
        <v>0</v>
      </c>
      <c r="D114" s="81">
        <f>'vm - 80'!G14</f>
        <v>1</v>
      </c>
      <c r="E114" s="148"/>
      <c r="F114" s="80">
        <f>'vm - 90'!M7</f>
        <v>0.5719762642856852</v>
      </c>
      <c r="G114" s="79">
        <f t="shared" si="1"/>
        <v>1000</v>
      </c>
    </row>
    <row r="115" spans="1:7" ht="15.75">
      <c r="A115">
        <v>112</v>
      </c>
      <c r="B115" s="81">
        <f>'vm - 80'!B15</f>
        <v>0</v>
      </c>
      <c r="C115" s="135">
        <f>'vm - 80'!F15</f>
        <v>0</v>
      </c>
      <c r="D115" s="81">
        <f>'vm - 80'!G15</f>
        <v>1</v>
      </c>
      <c r="E115" s="148"/>
      <c r="F115" s="80">
        <f>'vm - 90'!M8</f>
        <v>0.5650334904467549</v>
      </c>
      <c r="G115" s="79">
        <f t="shared" si="1"/>
        <v>1000</v>
      </c>
    </row>
    <row r="116" spans="1:7" ht="15.75">
      <c r="A116">
        <v>113</v>
      </c>
      <c r="B116" s="81">
        <f>'vm - 80'!B16</f>
        <v>0</v>
      </c>
      <c r="C116" s="135">
        <f>'vm - 80'!F16</f>
        <v>0</v>
      </c>
      <c r="D116" s="81">
        <f>'vm - 80'!G16</f>
        <v>1</v>
      </c>
      <c r="E116" s="148"/>
      <c r="F116" s="80">
        <f>'vm - 90'!M9</f>
        <v>0.9026635816069142</v>
      </c>
      <c r="G116" s="79">
        <f t="shared" si="1"/>
        <v>1000</v>
      </c>
    </row>
    <row r="117" spans="1:7" ht="15.75">
      <c r="A117">
        <v>114</v>
      </c>
      <c r="B117" s="81">
        <f>'vm - 80'!B17</f>
        <v>0</v>
      </c>
      <c r="C117" s="135">
        <f>'vm - 80'!F17</f>
        <v>0</v>
      </c>
      <c r="D117" s="81">
        <f>'vm - 80'!G17</f>
        <v>1</v>
      </c>
      <c r="E117" s="148"/>
      <c r="F117" s="80">
        <f>'vm - 90'!M10</f>
        <v>0.6807719944610053</v>
      </c>
      <c r="G117" s="79">
        <f t="shared" si="1"/>
        <v>1000</v>
      </c>
    </row>
    <row r="118" spans="1:7" ht="15.75">
      <c r="A118">
        <v>115</v>
      </c>
      <c r="B118" s="81">
        <f>'vm - 80'!B18</f>
        <v>0</v>
      </c>
      <c r="C118" s="135">
        <f>'vm - 80'!F18</f>
        <v>0</v>
      </c>
      <c r="D118" s="81">
        <f>'vm - 80'!G18</f>
        <v>1</v>
      </c>
      <c r="E118" s="148"/>
      <c r="F118" s="80">
        <f>'vm - 90'!M11</f>
        <v>0.823944645218361</v>
      </c>
      <c r="G118" s="79">
        <f t="shared" si="1"/>
        <v>1000</v>
      </c>
    </row>
    <row r="119" spans="1:7" ht="15.75">
      <c r="A119">
        <v>116</v>
      </c>
      <c r="B119" s="81">
        <f>'vm - 80'!B19</f>
        <v>0</v>
      </c>
      <c r="C119" s="135">
        <f>'vm - 80'!F19</f>
        <v>0</v>
      </c>
      <c r="D119" s="81">
        <f>'vm - 80'!G19</f>
        <v>1</v>
      </c>
      <c r="E119" s="148"/>
      <c r="F119" s="80">
        <f>'vm - 90'!M12</f>
        <v>0.6649902195500954</v>
      </c>
      <c r="G119" s="79">
        <f t="shared" si="1"/>
        <v>1000</v>
      </c>
    </row>
    <row r="120" spans="1:7" ht="15.75">
      <c r="A120">
        <v>117</v>
      </c>
      <c r="B120" s="81">
        <f>'vm - 80'!B20</f>
        <v>0</v>
      </c>
      <c r="C120" s="135">
        <f>'vm - 80'!F20</f>
        <v>0</v>
      </c>
      <c r="D120" s="81">
        <f>'vm - 80'!G20</f>
        <v>1</v>
      </c>
      <c r="E120" s="148"/>
      <c r="F120" s="80">
        <f>'vm - 90'!M13</f>
        <v>0.4712704044375231</v>
      </c>
      <c r="G120" s="79">
        <f t="shared" si="1"/>
        <v>1000</v>
      </c>
    </row>
    <row r="121" spans="1:7" ht="15.75">
      <c r="A121">
        <v>118</v>
      </c>
      <c r="B121" s="81">
        <f>'vm - 80'!B21</f>
        <v>0</v>
      </c>
      <c r="C121" s="135">
        <f>'vm - 80'!F21</f>
        <v>0</v>
      </c>
      <c r="D121" s="81">
        <f>'vm - 80'!G21</f>
        <v>1</v>
      </c>
      <c r="E121" s="148"/>
      <c r="F121" s="80">
        <f>'vm - 90'!M14</f>
        <v>0.8593085954687218</v>
      </c>
      <c r="G121" s="79">
        <f t="shared" si="1"/>
        <v>1000</v>
      </c>
    </row>
    <row r="122" spans="1:7" ht="15.75">
      <c r="A122">
        <v>119</v>
      </c>
      <c r="B122" s="81">
        <f>'vm - 80'!B22</f>
        <v>0</v>
      </c>
      <c r="C122" s="135">
        <f>'vm - 80'!F22</f>
        <v>0</v>
      </c>
      <c r="D122" s="81">
        <f>'vm - 80'!G22</f>
        <v>1</v>
      </c>
      <c r="E122" s="148"/>
      <c r="F122" s="80">
        <f>'vm - 90'!M15</f>
        <v>0.9777600026547824</v>
      </c>
      <c r="G122" s="79">
        <f t="shared" si="1"/>
        <v>1000</v>
      </c>
    </row>
    <row r="123" spans="1:7" ht="15.75">
      <c r="A123">
        <v>120</v>
      </c>
      <c r="B123" s="81">
        <f>'vm - 80'!B23</f>
        <v>0</v>
      </c>
      <c r="C123" s="135">
        <f>'vm - 80'!F23</f>
        <v>0</v>
      </c>
      <c r="D123" s="81">
        <f>'vm - 80'!G23</f>
        <v>1</v>
      </c>
      <c r="E123" s="148"/>
      <c r="F123" s="80">
        <f>'vm - 90'!M16</f>
        <v>0.44565656422246014</v>
      </c>
      <c r="G123" s="79">
        <f t="shared" si="1"/>
        <v>1000</v>
      </c>
    </row>
    <row r="124" spans="1:7" ht="15.75">
      <c r="A124">
        <v>121</v>
      </c>
      <c r="B124" s="81" t="str">
        <f>'vm - 90'!B4</f>
        <v>Jääk Santeri Vallas</v>
      </c>
      <c r="C124" s="135">
        <f>'vm - 90'!F4</f>
        <v>82.2</v>
      </c>
      <c r="D124" s="81">
        <f>'vm - 90'!G4</f>
        <v>82.5</v>
      </c>
      <c r="E124" s="148"/>
      <c r="F124" s="80">
        <f>'vm - 90'!M17</f>
        <v>0.06693737040516723</v>
      </c>
      <c r="G124" s="79">
        <f t="shared" si="1"/>
        <v>82.5</v>
      </c>
    </row>
    <row r="125" spans="1:7" ht="15.75">
      <c r="A125">
        <v>122</v>
      </c>
      <c r="B125" s="81" t="str">
        <f>'vm - 90'!B5</f>
        <v>Tkm Ville Keinänen</v>
      </c>
      <c r="C125" s="135">
        <f>'vm - 90'!F5</f>
        <v>81</v>
      </c>
      <c r="D125" s="81">
        <f>'vm - 90'!G5</f>
        <v>82.5</v>
      </c>
      <c r="E125" s="148">
        <v>7</v>
      </c>
      <c r="F125" s="80">
        <f>'vm - 90'!M18</f>
        <v>0.6170208728103281</v>
      </c>
      <c r="G125" s="79">
        <f t="shared" si="1"/>
        <v>82.5</v>
      </c>
    </row>
    <row r="126" spans="1:7" ht="15.75">
      <c r="A126">
        <v>123</v>
      </c>
      <c r="B126" s="81" t="str">
        <f>'vm - 90'!B6</f>
        <v>Jääk Riyad El Alami</v>
      </c>
      <c r="C126" s="135">
        <f>'vm - 90'!F6</f>
        <v>84.9</v>
      </c>
      <c r="D126" s="81">
        <f>'vm - 90'!G6</f>
        <v>85</v>
      </c>
      <c r="E126" s="148"/>
      <c r="F126" s="80">
        <f>'vm - 90'!M19</f>
        <v>0.5873229106102364</v>
      </c>
      <c r="G126" s="79">
        <f t="shared" si="1"/>
        <v>85</v>
      </c>
    </row>
    <row r="127" spans="1:7" ht="15.75">
      <c r="A127">
        <v>124</v>
      </c>
      <c r="B127" s="81" t="str">
        <f>'vm - 90'!B7</f>
        <v>Opp Nico Savolainen</v>
      </c>
      <c r="C127" s="135">
        <f>'vm - 90'!F7</f>
        <v>89.5</v>
      </c>
      <c r="D127" s="81">
        <f>'vm - 90'!G7</f>
        <v>90</v>
      </c>
      <c r="E127" s="148"/>
      <c r="F127" s="80">
        <f>'vm - 90'!M20</f>
        <v>0.686355048381798</v>
      </c>
      <c r="G127" s="79">
        <f t="shared" si="1"/>
        <v>90</v>
      </c>
    </row>
    <row r="128" spans="1:7" ht="15.75">
      <c r="A128">
        <v>125</v>
      </c>
      <c r="B128" s="81">
        <f>'vm - 90'!B8</f>
        <v>0</v>
      </c>
      <c r="C128" s="135">
        <f>'vm - 90'!F8</f>
        <v>0</v>
      </c>
      <c r="D128" s="81">
        <f>'vm - 90'!G8</f>
        <v>1</v>
      </c>
      <c r="E128" s="148">
        <v>8</v>
      </c>
      <c r="F128" s="80">
        <f>'vm - 90'!M21</f>
        <v>0.8468663577753317</v>
      </c>
      <c r="G128" s="79">
        <f t="shared" si="1"/>
        <v>1000</v>
      </c>
    </row>
    <row r="129" spans="1:7" ht="15.75">
      <c r="A129">
        <v>126</v>
      </c>
      <c r="B129" s="81">
        <f>'vm - 90'!B9</f>
        <v>0</v>
      </c>
      <c r="C129" s="135">
        <f>'vm - 90'!F9</f>
        <v>0</v>
      </c>
      <c r="D129" s="81">
        <f>'vm - 90'!G9</f>
        <v>1</v>
      </c>
      <c r="E129" s="148"/>
      <c r="F129" s="80">
        <f>'vm - 90'!M22</f>
        <v>0.48389949832482415</v>
      </c>
      <c r="G129" s="79">
        <f t="shared" si="1"/>
        <v>1000</v>
      </c>
    </row>
    <row r="130" spans="1:7" ht="15.75">
      <c r="A130">
        <v>127</v>
      </c>
      <c r="B130" s="81">
        <f>'vm - 90'!B10</f>
        <v>0</v>
      </c>
      <c r="C130" s="135">
        <f>'vm - 90'!F10</f>
        <v>0</v>
      </c>
      <c r="D130" s="81">
        <f>'vm - 90'!G10</f>
        <v>1</v>
      </c>
      <c r="E130" s="148"/>
      <c r="F130" s="80">
        <f>'VM-100'!M5</f>
        <v>0.6309987624917852</v>
      </c>
      <c r="G130" s="79">
        <f t="shared" si="1"/>
        <v>1000</v>
      </c>
    </row>
    <row r="131" spans="1:7" ht="15.75">
      <c r="A131">
        <v>128</v>
      </c>
      <c r="B131" s="81">
        <f>'vm - 90'!B11</f>
        <v>0</v>
      </c>
      <c r="C131" s="135">
        <f>'vm - 90'!F11</f>
        <v>0</v>
      </c>
      <c r="D131" s="81">
        <f>'vm - 90'!G11</f>
        <v>1</v>
      </c>
      <c r="E131" s="148"/>
      <c r="F131" s="80">
        <f>'VM-100'!M6</f>
        <v>0.08333719184298904</v>
      </c>
      <c r="G131" s="79">
        <f t="shared" si="1"/>
        <v>1000</v>
      </c>
    </row>
    <row r="132" spans="1:7" ht="15.75">
      <c r="A132">
        <v>129</v>
      </c>
      <c r="B132" s="81">
        <f>'vm - 90'!B12</f>
        <v>0</v>
      </c>
      <c r="C132" s="135">
        <f>'vm - 90'!F12</f>
        <v>0</v>
      </c>
      <c r="D132" s="81">
        <f>'vm - 90'!G12</f>
        <v>1</v>
      </c>
      <c r="E132" s="148"/>
      <c r="F132" s="80">
        <f>'VM-100'!M7</f>
        <v>0.8230319677696656</v>
      </c>
      <c r="G132" s="79">
        <f aca="true" t="shared" si="2" ref="G132:G195">IF(D132=1,1000,D132)</f>
        <v>1000</v>
      </c>
    </row>
    <row r="133" spans="1:7" ht="15.75">
      <c r="A133">
        <v>130</v>
      </c>
      <c r="B133" s="81">
        <f>'vm - 90'!B13</f>
        <v>0</v>
      </c>
      <c r="C133" s="135">
        <f>'vm - 90'!F13</f>
        <v>0</v>
      </c>
      <c r="D133" s="81">
        <f>'vm - 90'!G13</f>
        <v>1</v>
      </c>
      <c r="E133" s="148"/>
      <c r="F133" s="80">
        <f>'VM-100'!M8</f>
        <v>0.3424285565587306</v>
      </c>
      <c r="G133" s="79">
        <f t="shared" si="2"/>
        <v>1000</v>
      </c>
    </row>
    <row r="134" spans="1:7" ht="15.75">
      <c r="A134">
        <v>131</v>
      </c>
      <c r="B134" s="81">
        <f>'vm - 90'!B14</f>
        <v>0</v>
      </c>
      <c r="C134" s="135">
        <f>'vm - 90'!F14</f>
        <v>0</v>
      </c>
      <c r="D134" s="81">
        <f>'vm - 90'!G14</f>
        <v>1</v>
      </c>
      <c r="E134" s="148"/>
      <c r="F134" s="80">
        <f>'VM-100'!M9</f>
        <v>0.8568676069439798</v>
      </c>
      <c r="G134" s="79">
        <f t="shared" si="2"/>
        <v>1000</v>
      </c>
    </row>
    <row r="135" spans="1:7" ht="15.75">
      <c r="A135">
        <v>132</v>
      </c>
      <c r="B135" s="81">
        <f>'vm - 90'!B15</f>
        <v>0</v>
      </c>
      <c r="C135" s="135">
        <f>'vm - 90'!F15</f>
        <v>0</v>
      </c>
      <c r="D135" s="81">
        <f>'vm - 90'!G15</f>
        <v>1</v>
      </c>
      <c r="E135" s="148"/>
      <c r="F135" s="80">
        <f>'VM-100'!M10</f>
        <v>0.6209778885378823</v>
      </c>
      <c r="G135" s="79">
        <f t="shared" si="2"/>
        <v>1000</v>
      </c>
    </row>
    <row r="136" spans="1:7" ht="15.75">
      <c r="A136">
        <v>133</v>
      </c>
      <c r="B136" s="81">
        <f>'vm - 90'!B16</f>
        <v>0</v>
      </c>
      <c r="C136" s="135">
        <f>'vm - 90'!F16</f>
        <v>0</v>
      </c>
      <c r="D136" s="81">
        <f>'vm - 90'!G16</f>
        <v>1</v>
      </c>
      <c r="E136" s="148"/>
      <c r="F136" s="80">
        <f>'VM-100'!M11</f>
        <v>0.30303453974577566</v>
      </c>
      <c r="G136" s="79">
        <f t="shared" si="2"/>
        <v>1000</v>
      </c>
    </row>
    <row r="137" spans="1:7" ht="15.75">
      <c r="A137">
        <v>134</v>
      </c>
      <c r="B137" s="81">
        <f>'vm - 90'!B17</f>
        <v>0</v>
      </c>
      <c r="C137" s="135">
        <f>'vm - 90'!F17</f>
        <v>0</v>
      </c>
      <c r="D137" s="81">
        <f>'vm - 90'!G17</f>
        <v>1</v>
      </c>
      <c r="E137" s="148"/>
      <c r="F137" s="80">
        <f>'VM-100'!M12</f>
        <v>0.004338740892915638</v>
      </c>
      <c r="G137" s="79">
        <f t="shared" si="2"/>
        <v>1000</v>
      </c>
    </row>
    <row r="138" spans="1:7" ht="15.75">
      <c r="A138">
        <v>135</v>
      </c>
      <c r="B138" s="81">
        <f>'vm - 90'!B18</f>
        <v>0</v>
      </c>
      <c r="C138" s="135">
        <f>'vm - 90'!F18</f>
        <v>0</v>
      </c>
      <c r="D138" s="81">
        <f>'vm - 90'!G18</f>
        <v>1</v>
      </c>
      <c r="E138" s="148"/>
      <c r="F138" s="80">
        <f>'VM-100'!M13</f>
        <v>0.551456836761772</v>
      </c>
      <c r="G138" s="79">
        <f t="shared" si="2"/>
        <v>1000</v>
      </c>
    </row>
    <row r="139" spans="1:7" ht="15.75">
      <c r="A139">
        <v>136</v>
      </c>
      <c r="B139" s="81">
        <f>'vm - 90'!B19</f>
        <v>0</v>
      </c>
      <c r="C139" s="135">
        <f>'vm - 90'!F19</f>
        <v>0</v>
      </c>
      <c r="D139" s="81">
        <f>'vm - 90'!G19</f>
        <v>1</v>
      </c>
      <c r="E139" s="148"/>
      <c r="F139" s="80">
        <f>'VM-100'!M14</f>
        <v>0.2934831934952884</v>
      </c>
      <c r="G139" s="79">
        <f t="shared" si="2"/>
        <v>1000</v>
      </c>
    </row>
    <row r="140" spans="1:7" ht="15.75">
      <c r="A140">
        <v>137</v>
      </c>
      <c r="B140" s="81">
        <f>'vm - 90'!B20</f>
        <v>0</v>
      </c>
      <c r="C140" s="135">
        <f>'vm - 90'!F20</f>
        <v>0</v>
      </c>
      <c r="D140" s="81">
        <f>'vm - 90'!G20</f>
        <v>1</v>
      </c>
      <c r="E140" s="148"/>
      <c r="F140" s="80">
        <f>'VM-100'!M15</f>
        <v>0.6860321551708033</v>
      </c>
      <c r="G140" s="79">
        <f t="shared" si="2"/>
        <v>1000</v>
      </c>
    </row>
    <row r="141" spans="1:7" ht="15.75">
      <c r="A141">
        <v>138</v>
      </c>
      <c r="B141" s="81">
        <f>'vm - 90'!B21</f>
        <v>0</v>
      </c>
      <c r="C141" s="135">
        <f>'vm - 90'!F21</f>
        <v>0</v>
      </c>
      <c r="D141" s="81">
        <f>'vm - 90'!G21</f>
        <v>1</v>
      </c>
      <c r="E141" s="148"/>
      <c r="F141" s="80">
        <f>'VM-100'!M16</f>
        <v>0.5565954573358447</v>
      </c>
      <c r="G141" s="79">
        <f t="shared" si="2"/>
        <v>1000</v>
      </c>
    </row>
    <row r="142" spans="1:7" ht="15.75">
      <c r="A142">
        <v>139</v>
      </c>
      <c r="B142" s="81">
        <f>'vm - 90'!B22</f>
        <v>0</v>
      </c>
      <c r="C142" s="135">
        <f>'vm - 90'!F22</f>
        <v>0</v>
      </c>
      <c r="D142" s="81">
        <f>'vm - 90'!G22</f>
        <v>1</v>
      </c>
      <c r="E142" s="148"/>
      <c r="F142" s="80">
        <f>'VM-100'!M17</f>
        <v>0.702906676813325</v>
      </c>
      <c r="G142" s="79">
        <f t="shared" si="2"/>
        <v>1000</v>
      </c>
    </row>
    <row r="143" spans="1:7" ht="15.75">
      <c r="A143">
        <v>140</v>
      </c>
      <c r="B143" s="81">
        <f>'vm - 90'!B23</f>
        <v>0</v>
      </c>
      <c r="C143" s="135">
        <f>'vm - 90'!F23</f>
        <v>0</v>
      </c>
      <c r="D143" s="81">
        <f>'vm - 90'!G23</f>
        <v>1</v>
      </c>
      <c r="E143" s="148"/>
      <c r="F143" s="80">
        <f>'VM-100'!M18</f>
        <v>0.38640706367989375</v>
      </c>
      <c r="G143" s="79">
        <f t="shared" si="2"/>
        <v>1000</v>
      </c>
    </row>
    <row r="144" spans="1:7" ht="15.75">
      <c r="A144">
        <v>141</v>
      </c>
      <c r="B144" s="81" t="str">
        <f>'VM-100'!B4</f>
        <v>? Arhan Ud-Din</v>
      </c>
      <c r="C144" s="135">
        <f>'VM-100'!F4</f>
        <v>92.1</v>
      </c>
      <c r="D144" s="81">
        <f>'VM-100'!G4</f>
        <v>92.5</v>
      </c>
      <c r="E144" s="148"/>
      <c r="F144" s="80">
        <f>'VM-100'!M19</f>
        <v>0.36111342383373657</v>
      </c>
      <c r="G144" s="79">
        <f t="shared" si="2"/>
        <v>92.5</v>
      </c>
    </row>
    <row r="145" spans="1:7" ht="15.75">
      <c r="A145">
        <v>142</v>
      </c>
      <c r="B145" s="81" t="str">
        <f>'VM-100'!B5</f>
        <v>Pion Kalle Närhi</v>
      </c>
      <c r="C145" s="135">
        <f>'VM-100'!F5</f>
        <v>94.4</v>
      </c>
      <c r="D145" s="81">
        <f>'VM-100'!G5</f>
        <v>95</v>
      </c>
      <c r="E145" s="148"/>
      <c r="F145" s="80">
        <f>'VM-100'!M20</f>
        <v>0.14242235370490874</v>
      </c>
      <c r="G145" s="79">
        <f t="shared" si="2"/>
        <v>95</v>
      </c>
    </row>
    <row r="146" spans="1:7" ht="15.75">
      <c r="A146">
        <v>143</v>
      </c>
      <c r="B146" s="81" t="str">
        <f>'VM-100'!B6</f>
        <v>Jääk Jyri Lähde</v>
      </c>
      <c r="C146" s="135">
        <f>'VM-100'!F6</f>
        <v>92.5</v>
      </c>
      <c r="D146" s="81"/>
      <c r="E146" s="148"/>
      <c r="F146" s="80">
        <f>'VM-100'!M21</f>
        <v>0.6986992175624875</v>
      </c>
      <c r="G146" s="79">
        <f t="shared" si="2"/>
        <v>0</v>
      </c>
    </row>
    <row r="147" spans="1:7" ht="15.75">
      <c r="A147">
        <v>144</v>
      </c>
      <c r="B147" s="81" t="str">
        <f>'VM-100'!B7</f>
        <v>Jääk Sami Vanhala</v>
      </c>
      <c r="C147" s="135">
        <f>'VM-100'!F7</f>
        <v>91.8</v>
      </c>
      <c r="D147" s="81">
        <f>'VM-100'!G7</f>
        <v>92.5</v>
      </c>
      <c r="E147" s="148"/>
      <c r="F147" s="80">
        <f>'VM-100'!M22</f>
        <v>0.5723498575996064</v>
      </c>
      <c r="G147" s="79">
        <f t="shared" si="2"/>
        <v>92.5</v>
      </c>
    </row>
    <row r="148" spans="1:7" ht="15.75">
      <c r="A148">
        <v>145</v>
      </c>
      <c r="B148" s="81" t="str">
        <f>'VM-100'!B8</f>
        <v>Jääk Lauri Laivamaa</v>
      </c>
      <c r="C148" s="135">
        <f>'VM-100'!F8</f>
        <v>91.4</v>
      </c>
      <c r="D148" s="81">
        <f>'VM-100'!G8</f>
        <v>92.5</v>
      </c>
      <c r="E148" s="148"/>
      <c r="F148" s="80">
        <f>'M - 80'!M5</f>
        <v>0.6280443266453628</v>
      </c>
      <c r="G148" s="79">
        <f t="shared" si="2"/>
        <v>92.5</v>
      </c>
    </row>
    <row r="149" spans="1:7" ht="15.75">
      <c r="A149">
        <v>146</v>
      </c>
      <c r="B149" s="81">
        <f>'VM-100'!B9</f>
        <v>0</v>
      </c>
      <c r="C149" s="135">
        <f>'VM-100'!F9</f>
        <v>0</v>
      </c>
      <c r="D149" s="81">
        <f>'VM-100'!G9</f>
        <v>1</v>
      </c>
      <c r="E149" s="148"/>
      <c r="F149" s="80">
        <f>'M - 80'!M6</f>
        <v>0.4796032877538585</v>
      </c>
      <c r="G149" s="79">
        <f t="shared" si="2"/>
        <v>1000</v>
      </c>
    </row>
    <row r="150" spans="1:7" ht="15.75">
      <c r="A150">
        <v>147</v>
      </c>
      <c r="B150" s="81">
        <f>'VM-100'!B10</f>
        <v>0</v>
      </c>
      <c r="C150" s="135">
        <f>'VM-100'!F10</f>
        <v>0</v>
      </c>
      <c r="D150" s="81">
        <f>'VM-100'!G10</f>
        <v>1</v>
      </c>
      <c r="E150" s="148"/>
      <c r="F150" s="80">
        <f>'M - 80'!M7</f>
        <v>0.46</v>
      </c>
      <c r="G150" s="79">
        <f t="shared" si="2"/>
        <v>1000</v>
      </c>
    </row>
    <row r="151" spans="1:7" ht="15.75">
      <c r="A151">
        <v>148</v>
      </c>
      <c r="B151" s="81">
        <f>'VM-100'!B11</f>
        <v>0</v>
      </c>
      <c r="C151" s="135">
        <f>'VM-100'!F11</f>
        <v>0</v>
      </c>
      <c r="D151" s="81">
        <f>'VM-100'!G11</f>
        <v>1</v>
      </c>
      <c r="E151" s="148"/>
      <c r="F151" s="80">
        <f>'M - 80'!M8</f>
        <v>0.45228266466989986</v>
      </c>
      <c r="G151" s="79">
        <f t="shared" si="2"/>
        <v>1000</v>
      </c>
    </row>
    <row r="152" spans="1:7" ht="15.75">
      <c r="A152">
        <v>149</v>
      </c>
      <c r="B152" s="81">
        <f>'VM-100'!B12</f>
        <v>0</v>
      </c>
      <c r="C152" s="135">
        <f>'VM-100'!F12</f>
        <v>0</v>
      </c>
      <c r="D152" s="81">
        <f>'VM-100'!G12</f>
        <v>1</v>
      </c>
      <c r="E152" s="148"/>
      <c r="F152" s="80">
        <f>'M - 80'!M9</f>
        <v>0.13385241897152395</v>
      </c>
      <c r="G152" s="79">
        <f t="shared" si="2"/>
        <v>1000</v>
      </c>
    </row>
    <row r="153" spans="1:7" ht="15.75">
      <c r="A153">
        <v>150</v>
      </c>
      <c r="B153" s="81">
        <f>'VM-100'!B13</f>
        <v>0</v>
      </c>
      <c r="C153" s="135">
        <f>'VM-100'!F13</f>
        <v>0</v>
      </c>
      <c r="D153" s="81">
        <f>'VM-100'!G13</f>
        <v>1</v>
      </c>
      <c r="E153" s="148"/>
      <c r="F153" s="80">
        <f>'M - 80'!M10</f>
        <v>0.5182243990513102</v>
      </c>
      <c r="G153" s="79">
        <f t="shared" si="2"/>
        <v>1000</v>
      </c>
    </row>
    <row r="154" spans="1:7" ht="15.75">
      <c r="A154">
        <v>151</v>
      </c>
      <c r="B154" s="81">
        <f>'VM-100'!B14</f>
        <v>0</v>
      </c>
      <c r="C154" s="135">
        <f>'VM-100'!F14</f>
        <v>0</v>
      </c>
      <c r="D154" s="81">
        <f>'VM-100'!G14</f>
        <v>1</v>
      </c>
      <c r="E154" s="148"/>
      <c r="F154" s="80">
        <f>'M - 80'!M11</f>
        <v>0.4733972552279522</v>
      </c>
      <c r="G154" s="79">
        <f t="shared" si="2"/>
        <v>1000</v>
      </c>
    </row>
    <row r="155" spans="1:7" ht="15.75">
      <c r="A155">
        <v>152</v>
      </c>
      <c r="B155" s="81">
        <f>'VM-100'!B15</f>
        <v>0</v>
      </c>
      <c r="C155" s="135">
        <f>'VM-100'!F15</f>
        <v>0</v>
      </c>
      <c r="D155" s="81">
        <f>'VM-100'!G15</f>
        <v>1</v>
      </c>
      <c r="E155" s="148"/>
      <c r="F155" s="80">
        <f>'M - 80'!M12</f>
        <v>0.13973852016840738</v>
      </c>
      <c r="G155" s="79">
        <f t="shared" si="2"/>
        <v>1000</v>
      </c>
    </row>
    <row r="156" spans="1:7" ht="15.75">
      <c r="A156">
        <v>153</v>
      </c>
      <c r="B156" s="81">
        <f>'VM-100'!B16</f>
        <v>0</v>
      </c>
      <c r="C156" s="135">
        <f>'VM-100'!F16</f>
        <v>0</v>
      </c>
      <c r="D156" s="81">
        <f>'VM-100'!G16</f>
        <v>1</v>
      </c>
      <c r="E156" s="148"/>
      <c r="F156" s="80">
        <f>'M - 80'!M13</f>
        <v>0.9160483286518242</v>
      </c>
      <c r="G156" s="79">
        <f t="shared" si="2"/>
        <v>1000</v>
      </c>
    </row>
    <row r="157" spans="1:7" ht="15.75">
      <c r="A157">
        <v>154</v>
      </c>
      <c r="B157" s="81">
        <f>'VM-100'!B17</f>
        <v>0</v>
      </c>
      <c r="C157" s="135">
        <f>'VM-100'!F17</f>
        <v>0</v>
      </c>
      <c r="D157" s="81">
        <f>'VM-100'!G17</f>
        <v>1</v>
      </c>
      <c r="E157" s="148"/>
      <c r="F157" s="80">
        <f>'M - 80'!M14</f>
        <v>0.944961735555711</v>
      </c>
      <c r="G157" s="79">
        <f t="shared" si="2"/>
        <v>1000</v>
      </c>
    </row>
    <row r="158" spans="1:7" ht="15.75">
      <c r="A158">
        <v>155</v>
      </c>
      <c r="B158" s="81">
        <f>'VM-100'!B18</f>
        <v>0</v>
      </c>
      <c r="C158" s="135">
        <f>'VM-100'!F18</f>
        <v>0</v>
      </c>
      <c r="D158" s="81">
        <f>'VM-100'!G18</f>
        <v>1</v>
      </c>
      <c r="E158" s="148"/>
      <c r="F158" s="80">
        <f>'M - 80'!M15</f>
        <v>0.5902777808730582</v>
      </c>
      <c r="G158" s="79">
        <f t="shared" si="2"/>
        <v>1000</v>
      </c>
    </row>
    <row r="159" spans="1:7" ht="15.75">
      <c r="A159">
        <v>156</v>
      </c>
      <c r="B159" s="81">
        <f>'VM-100'!B19</f>
        <v>0</v>
      </c>
      <c r="C159" s="135">
        <f>'VM-100'!F19</f>
        <v>0</v>
      </c>
      <c r="D159" s="81">
        <f>'VM-100'!G19</f>
        <v>1</v>
      </c>
      <c r="E159" s="148"/>
      <c r="F159" s="80">
        <f>'M - 80'!M16</f>
        <v>0.8287556535242553</v>
      </c>
      <c r="G159" s="79">
        <f t="shared" si="2"/>
        <v>1000</v>
      </c>
    </row>
    <row r="160" spans="1:7" ht="15.75">
      <c r="A160">
        <v>157</v>
      </c>
      <c r="B160" s="81">
        <f>'VM-100'!B20</f>
        <v>0</v>
      </c>
      <c r="C160" s="135">
        <f>'VM-100'!F20</f>
        <v>0</v>
      </c>
      <c r="D160" s="81">
        <f>'VM-100'!G20</f>
        <v>1</v>
      </c>
      <c r="E160" s="148"/>
      <c r="F160" s="80">
        <f>'M - 80'!M17</f>
        <v>0.18478819640318989</v>
      </c>
      <c r="G160" s="79">
        <f t="shared" si="2"/>
        <v>1000</v>
      </c>
    </row>
    <row r="161" spans="1:7" ht="15.75">
      <c r="A161">
        <v>158</v>
      </c>
      <c r="B161" s="81">
        <f>'VM-100'!B21</f>
        <v>0</v>
      </c>
      <c r="C161" s="135">
        <f>'VM-100'!F21</f>
        <v>0</v>
      </c>
      <c r="D161" s="81">
        <f>'VM-100'!G21</f>
        <v>1</v>
      </c>
      <c r="E161" s="148"/>
      <c r="F161" s="80">
        <f>'M - 80'!M18</f>
        <v>0.5826726588000666</v>
      </c>
      <c r="G161" s="79">
        <f t="shared" si="2"/>
        <v>1000</v>
      </c>
    </row>
    <row r="162" spans="1:7" ht="15.75">
      <c r="A162">
        <v>159</v>
      </c>
      <c r="B162" s="81">
        <f>'VM-100'!B22</f>
        <v>0</v>
      </c>
      <c r="C162" s="135">
        <f>'VM-100'!F22</f>
        <v>0</v>
      </c>
      <c r="D162" s="81">
        <f>'VM-100'!G22</f>
        <v>1</v>
      </c>
      <c r="E162" s="148"/>
      <c r="F162" s="80">
        <f>'M - 80'!M19</f>
        <v>0.5960888644811915</v>
      </c>
      <c r="G162" s="79">
        <f t="shared" si="2"/>
        <v>1000</v>
      </c>
    </row>
    <row r="163" spans="1:7" ht="15.75">
      <c r="A163">
        <v>160</v>
      </c>
      <c r="B163" s="81">
        <f>'VM-100'!B23</f>
        <v>0</v>
      </c>
      <c r="C163" s="135">
        <f>'VM-100'!F23</f>
        <v>0</v>
      </c>
      <c r="D163" s="81">
        <f>'VM-100'!G23</f>
        <v>1</v>
      </c>
      <c r="E163" s="148"/>
      <c r="F163" s="80">
        <f>'M - 80'!M20</f>
        <v>0.6633966314800208</v>
      </c>
      <c r="G163" s="79">
        <f t="shared" si="2"/>
        <v>1000</v>
      </c>
    </row>
    <row r="164" spans="1:7" ht="15.75">
      <c r="A164">
        <v>161</v>
      </c>
      <c r="B164" s="81" t="str">
        <f>'M - 80'!B4</f>
        <v>Ylik Matti Loukusa</v>
      </c>
      <c r="C164" s="135">
        <f>'M - 80'!F4</f>
        <v>76</v>
      </c>
      <c r="D164" s="81"/>
      <c r="E164" s="148"/>
      <c r="F164" s="80">
        <f>'M - 80'!M21</f>
        <v>0.38811756747174275</v>
      </c>
      <c r="G164" s="79">
        <f t="shared" si="2"/>
        <v>0</v>
      </c>
    </row>
    <row r="165" spans="1:7" ht="15.75">
      <c r="A165">
        <v>162</v>
      </c>
      <c r="B165" s="81" t="str">
        <f>'M - 80'!B5</f>
        <v>Ylil Mika Hakkarainen</v>
      </c>
      <c r="C165" s="135">
        <f>'M - 80'!F5</f>
        <v>80</v>
      </c>
      <c r="D165" s="81">
        <f>'M - 80'!G5</f>
        <v>80</v>
      </c>
      <c r="E165" s="148"/>
      <c r="F165" s="80">
        <f>'M - 80'!M22</f>
        <v>0.3929926407718407</v>
      </c>
      <c r="G165" s="79">
        <f t="shared" si="2"/>
        <v>80</v>
      </c>
    </row>
    <row r="166" spans="1:7" ht="15.75">
      <c r="A166">
        <v>163</v>
      </c>
      <c r="B166" s="81" t="str">
        <f>'M - 80'!B6</f>
        <v>Ltn Jarkko Aaltonen</v>
      </c>
      <c r="C166" s="135">
        <f>'M - 80'!F6</f>
        <v>61.4</v>
      </c>
      <c r="D166" s="81">
        <f>'M - 80'!G6</f>
        <v>62.5</v>
      </c>
      <c r="E166" s="148"/>
      <c r="F166" s="80">
        <f>'M - 90'!M5</f>
        <v>0.4967454374401661</v>
      </c>
      <c r="G166" s="79">
        <f t="shared" si="2"/>
        <v>62.5</v>
      </c>
    </row>
    <row r="167" spans="1:7" ht="15.75">
      <c r="A167">
        <v>164</v>
      </c>
      <c r="B167" s="81" t="str">
        <f>'M - 80'!B7</f>
        <v>Kapt Jaakko Jokela</v>
      </c>
      <c r="C167" s="135">
        <f>'M - 80'!F7</f>
        <v>69.6</v>
      </c>
      <c r="D167" s="81">
        <f>'M - 80'!G7</f>
        <v>70</v>
      </c>
      <c r="E167" s="148">
        <v>8</v>
      </c>
      <c r="F167" s="80">
        <f>'M - 90'!M6</f>
        <v>0.9428470181463189</v>
      </c>
      <c r="G167" s="79">
        <f t="shared" si="2"/>
        <v>70</v>
      </c>
    </row>
    <row r="168" spans="1:7" ht="15.75">
      <c r="A168">
        <v>165</v>
      </c>
      <c r="B168" s="81" t="str">
        <f>'M - 80'!B8</f>
        <v>Ylil Urpo Tapio</v>
      </c>
      <c r="C168" s="135">
        <f>'M - 80'!F8</f>
        <v>69.7</v>
      </c>
      <c r="D168" s="81">
        <f>'M - 80'!G8</f>
        <v>70</v>
      </c>
      <c r="E168" s="148"/>
      <c r="F168" s="80">
        <f>'M - 90'!M7</f>
        <v>0.09396385845877342</v>
      </c>
      <c r="G168" s="79">
        <f t="shared" si="2"/>
        <v>70</v>
      </c>
    </row>
    <row r="169" spans="1:7" ht="15.75">
      <c r="A169">
        <v>166</v>
      </c>
      <c r="B169" s="81">
        <f>'M - 80'!B9</f>
        <v>0</v>
      </c>
      <c r="C169" s="135">
        <f>'M - 80'!F9</f>
        <v>0</v>
      </c>
      <c r="D169" s="81">
        <f>'M - 80'!G9</f>
        <v>1</v>
      </c>
      <c r="E169" s="148"/>
      <c r="F169" s="80">
        <f>'M - 90'!M8</f>
        <v>0.0632635003056694</v>
      </c>
      <c r="G169" s="79">
        <f t="shared" si="2"/>
        <v>1000</v>
      </c>
    </row>
    <row r="170" spans="1:7" ht="15.75">
      <c r="A170">
        <v>167</v>
      </c>
      <c r="B170" s="81">
        <f>'M - 80'!B10</f>
        <v>0</v>
      </c>
      <c r="C170" s="135">
        <f>'M - 80'!F10</f>
        <v>0</v>
      </c>
      <c r="D170" s="81">
        <f>'M - 80'!G10</f>
        <v>1</v>
      </c>
      <c r="E170" s="148"/>
      <c r="F170" s="80">
        <f>'M - 90'!M9</f>
        <v>0.43463471384385644</v>
      </c>
      <c r="G170" s="79">
        <f t="shared" si="2"/>
        <v>1000</v>
      </c>
    </row>
    <row r="171" spans="1:7" ht="15.75">
      <c r="A171">
        <v>168</v>
      </c>
      <c r="B171" s="81">
        <f>'M - 80'!B11</f>
        <v>0</v>
      </c>
      <c r="C171" s="135">
        <f>'M - 80'!F11</f>
        <v>0</v>
      </c>
      <c r="D171" s="81">
        <f>'M - 80'!G11</f>
        <v>1</v>
      </c>
      <c r="E171" s="148"/>
      <c r="F171" s="80">
        <f>'M - 90'!M10</f>
        <v>0.5207532690659007</v>
      </c>
      <c r="G171" s="79">
        <f t="shared" si="2"/>
        <v>1000</v>
      </c>
    </row>
    <row r="172" spans="1:7" ht="15.75">
      <c r="A172">
        <v>169</v>
      </c>
      <c r="B172" s="81">
        <f>'M - 80'!B12</f>
        <v>0</v>
      </c>
      <c r="C172" s="135">
        <f>'M - 80'!F12</f>
        <v>0</v>
      </c>
      <c r="D172" s="81">
        <f>'M - 80'!G12</f>
        <v>1</v>
      </c>
      <c r="E172" s="148"/>
      <c r="F172" s="80">
        <f>'M - 90'!M11</f>
        <v>0.13461531613501765</v>
      </c>
      <c r="G172" s="79">
        <f t="shared" si="2"/>
        <v>1000</v>
      </c>
    </row>
    <row r="173" spans="1:7" ht="15.75">
      <c r="A173">
        <v>170</v>
      </c>
      <c r="B173" s="81">
        <f>'M - 80'!B13</f>
        <v>0</v>
      </c>
      <c r="C173" s="135">
        <f>'M - 80'!F13</f>
        <v>0</v>
      </c>
      <c r="D173" s="81">
        <f>'M - 80'!G13</f>
        <v>1</v>
      </c>
      <c r="E173" s="148"/>
      <c r="F173" s="80">
        <f>'M - 90'!M12</f>
        <v>0.5952759437061053</v>
      </c>
      <c r="G173" s="79">
        <f t="shared" si="2"/>
        <v>1000</v>
      </c>
    </row>
    <row r="174" spans="1:7" ht="15.75">
      <c r="A174">
        <v>171</v>
      </c>
      <c r="B174" s="81">
        <f>'M - 80'!B14</f>
        <v>0</v>
      </c>
      <c r="C174" s="135">
        <f>'M - 80'!F14</f>
        <v>0</v>
      </c>
      <c r="D174" s="81">
        <f>'M - 80'!G14</f>
        <v>1</v>
      </c>
      <c r="E174" s="148"/>
      <c r="F174" s="80">
        <f>'M - 90'!M13</f>
        <v>0.4440169860095846</v>
      </c>
      <c r="G174" s="79">
        <f t="shared" si="2"/>
        <v>1000</v>
      </c>
    </row>
    <row r="175" spans="1:7" ht="15.75">
      <c r="A175">
        <v>172</v>
      </c>
      <c r="B175" s="81">
        <f>'M - 80'!B15</f>
        <v>0</v>
      </c>
      <c r="C175" s="135">
        <f>'M - 80'!F15</f>
        <v>0</v>
      </c>
      <c r="D175" s="81">
        <f>'M - 80'!G15</f>
        <v>1</v>
      </c>
      <c r="E175" s="148"/>
      <c r="F175" s="80">
        <f>'M - 90'!M14</f>
        <v>0.36460044310848017</v>
      </c>
      <c r="G175" s="79">
        <f t="shared" si="2"/>
        <v>1000</v>
      </c>
    </row>
    <row r="176" spans="1:7" ht="15.75">
      <c r="A176">
        <v>173</v>
      </c>
      <c r="B176" s="81">
        <f>'M - 80'!B16</f>
        <v>0</v>
      </c>
      <c r="C176" s="135">
        <f>'M - 80'!F16</f>
        <v>0</v>
      </c>
      <c r="D176" s="81">
        <f>'M - 80'!G16</f>
        <v>1</v>
      </c>
      <c r="E176" s="148"/>
      <c r="F176" s="80">
        <f>'M - 90'!M15</f>
        <v>0.8045738973615637</v>
      </c>
      <c r="G176" s="79">
        <f t="shared" si="2"/>
        <v>1000</v>
      </c>
    </row>
    <row r="177" spans="1:7" ht="15.75">
      <c r="A177">
        <v>174</v>
      </c>
      <c r="B177" s="81">
        <f>'M - 80'!B17</f>
        <v>0</v>
      </c>
      <c r="C177" s="135">
        <f>'M - 80'!F17</f>
        <v>0</v>
      </c>
      <c r="D177" s="81">
        <f>'M - 80'!G17</f>
        <v>1</v>
      </c>
      <c r="E177" s="148"/>
      <c r="F177" s="80">
        <f>'M - 90'!M16</f>
        <v>0.3425627733676646</v>
      </c>
      <c r="G177" s="79">
        <f t="shared" si="2"/>
        <v>1000</v>
      </c>
    </row>
    <row r="178" spans="1:7" ht="15.75">
      <c r="A178">
        <v>175</v>
      </c>
      <c r="B178" s="81">
        <f>'M - 80'!B18</f>
        <v>0</v>
      </c>
      <c r="C178" s="135">
        <f>'M - 80'!F18</f>
        <v>0</v>
      </c>
      <c r="D178" s="81">
        <f>'M - 80'!G18</f>
        <v>1</v>
      </c>
      <c r="E178" s="148"/>
      <c r="F178" s="80">
        <f>'M - 90'!M17</f>
        <v>0.09939655104732537</v>
      </c>
      <c r="G178" s="79">
        <f t="shared" si="2"/>
        <v>1000</v>
      </c>
    </row>
    <row r="179" spans="1:7" ht="15.75">
      <c r="A179">
        <v>176</v>
      </c>
      <c r="B179" s="81">
        <f>'M - 80'!B19</f>
        <v>0</v>
      </c>
      <c r="C179" s="135">
        <f>'M - 80'!F19</f>
        <v>0</v>
      </c>
      <c r="D179" s="81">
        <f>'M - 80'!G19</f>
        <v>1</v>
      </c>
      <c r="E179" s="148"/>
      <c r="F179" s="80">
        <f>'M - 90'!M18</f>
        <v>0.43824555745649185</v>
      </c>
      <c r="G179" s="79">
        <f t="shared" si="2"/>
        <v>1000</v>
      </c>
    </row>
    <row r="180" spans="1:7" ht="15.75">
      <c r="A180">
        <v>177</v>
      </c>
      <c r="B180" s="81">
        <f>'M - 80'!B20</f>
        <v>0</v>
      </c>
      <c r="C180" s="135">
        <f>'M - 80'!F20</f>
        <v>0</v>
      </c>
      <c r="D180" s="81">
        <f>'M - 80'!G20</f>
        <v>1</v>
      </c>
      <c r="E180" s="148"/>
      <c r="F180" s="80">
        <f>'M - 90'!M19</f>
        <v>0.13876576544277675</v>
      </c>
      <c r="G180" s="79">
        <f t="shared" si="2"/>
        <v>1000</v>
      </c>
    </row>
    <row r="181" spans="1:7" ht="15.75">
      <c r="A181">
        <v>178</v>
      </c>
      <c r="B181" s="81">
        <f>'M - 80'!B21</f>
        <v>0</v>
      </c>
      <c r="C181" s="135">
        <f>'M - 80'!F21</f>
        <v>0</v>
      </c>
      <c r="D181" s="81">
        <f>'M - 80'!G21</f>
        <v>1</v>
      </c>
      <c r="E181" s="148"/>
      <c r="F181" s="80">
        <f>'M - 90'!M20</f>
        <v>0.7143499898653864</v>
      </c>
      <c r="G181" s="79">
        <f t="shared" si="2"/>
        <v>1000</v>
      </c>
    </row>
    <row r="182" spans="1:7" ht="15.75">
      <c r="A182">
        <v>179</v>
      </c>
      <c r="B182" s="81">
        <f>'M - 80'!B22</f>
        <v>0</v>
      </c>
      <c r="C182" s="135">
        <f>'M - 80'!F22</f>
        <v>0</v>
      </c>
      <c r="D182" s="81">
        <f>'M - 80'!G22</f>
        <v>1</v>
      </c>
      <c r="E182" s="148"/>
      <c r="F182" s="80">
        <f>'M - 90'!M21</f>
        <v>0.6460820750184331</v>
      </c>
      <c r="G182" s="79">
        <f t="shared" si="2"/>
        <v>1000</v>
      </c>
    </row>
    <row r="183" spans="1:7" ht="15.75">
      <c r="A183">
        <v>180</v>
      </c>
      <c r="B183" s="81">
        <f>'M - 80'!B23</f>
        <v>0</v>
      </c>
      <c r="C183" s="135">
        <f>'M - 80'!F23</f>
        <v>0</v>
      </c>
      <c r="D183" s="81">
        <f>'M - 80'!G23</f>
        <v>1</v>
      </c>
      <c r="E183" s="148"/>
      <c r="F183" s="80">
        <f>'M - 90'!M22</f>
        <v>0.6203826915952373</v>
      </c>
      <c r="G183" s="79">
        <f t="shared" si="2"/>
        <v>1000</v>
      </c>
    </row>
    <row r="184" spans="1:7" ht="15.75">
      <c r="A184">
        <v>181</v>
      </c>
      <c r="B184" s="81" t="str">
        <f>'M - 90'!B4</f>
        <v>Kapt Kalle Tuominen</v>
      </c>
      <c r="C184" s="135">
        <f>'M - 90'!F4</f>
        <v>83</v>
      </c>
      <c r="D184" s="81">
        <f>'M - 90'!G4</f>
        <v>85</v>
      </c>
      <c r="E184" s="148"/>
      <c r="F184" s="80">
        <f>'M - 100'!M5</f>
        <v>0.29970735978412666</v>
      </c>
      <c r="G184" s="79">
        <f t="shared" si="2"/>
        <v>85</v>
      </c>
    </row>
    <row r="185" spans="1:7" ht="15.75">
      <c r="A185">
        <v>182</v>
      </c>
      <c r="B185" s="81">
        <f>'M - 90'!B5</f>
        <v>0</v>
      </c>
      <c r="C185" s="135">
        <f>'M - 90'!F5</f>
        <v>0</v>
      </c>
      <c r="D185" s="81">
        <f>'M - 90'!G5</f>
        <v>1</v>
      </c>
      <c r="E185" s="148"/>
      <c r="F185" s="80">
        <f>'M - 100'!M6</f>
        <v>0.6471438043289803</v>
      </c>
      <c r="G185" s="79">
        <f t="shared" si="2"/>
        <v>1000</v>
      </c>
    </row>
    <row r="186" spans="1:7" ht="15.75">
      <c r="A186">
        <v>183</v>
      </c>
      <c r="B186" s="81">
        <f>'M - 90'!B6</f>
        <v>0</v>
      </c>
      <c r="C186" s="135">
        <f>'M - 90'!F6</f>
        <v>0</v>
      </c>
      <c r="D186" s="81">
        <f>'M - 90'!G6</f>
        <v>1</v>
      </c>
      <c r="E186" s="148"/>
      <c r="F186" s="80">
        <f>'M - 100'!M7</f>
        <v>0.3482751930383978</v>
      </c>
      <c r="G186" s="79">
        <f t="shared" si="2"/>
        <v>1000</v>
      </c>
    </row>
    <row r="187" spans="1:7" ht="15.75">
      <c r="A187">
        <v>184</v>
      </c>
      <c r="B187" s="81">
        <f>'M - 90'!B7</f>
        <v>0</v>
      </c>
      <c r="C187" s="135">
        <f>'M - 90'!F7</f>
        <v>0</v>
      </c>
      <c r="D187" s="81">
        <f>'M - 90'!G7</f>
        <v>1</v>
      </c>
      <c r="E187" s="148"/>
      <c r="F187" s="80">
        <f>'M - 100'!M8</f>
        <v>0.11087563540414891</v>
      </c>
      <c r="G187" s="79">
        <f t="shared" si="2"/>
        <v>1000</v>
      </c>
    </row>
    <row r="188" spans="1:7" ht="15.75">
      <c r="A188">
        <v>185</v>
      </c>
      <c r="B188" s="81">
        <f>'M - 90'!B8</f>
        <v>0</v>
      </c>
      <c r="C188" s="135">
        <f>'M - 90'!F8</f>
        <v>0</v>
      </c>
      <c r="D188" s="81">
        <f>'M - 90'!G8</f>
        <v>1</v>
      </c>
      <c r="E188" s="148"/>
      <c r="F188" s="80">
        <f>'M - 100'!M9</f>
        <v>0.6575300620197835</v>
      </c>
      <c r="G188" s="79">
        <f t="shared" si="2"/>
        <v>1000</v>
      </c>
    </row>
    <row r="189" spans="1:7" ht="15.75">
      <c r="A189">
        <v>186</v>
      </c>
      <c r="B189" s="81">
        <f>'M - 90'!B9</f>
        <v>0</v>
      </c>
      <c r="C189" s="135">
        <f>'M - 90'!F9</f>
        <v>0</v>
      </c>
      <c r="D189" s="81">
        <f>'M - 90'!G9</f>
        <v>1</v>
      </c>
      <c r="E189" s="148"/>
      <c r="F189" s="80">
        <f>'M - 100'!M10</f>
        <v>0.4911496922986507</v>
      </c>
      <c r="G189" s="79">
        <f t="shared" si="2"/>
        <v>1000</v>
      </c>
    </row>
    <row r="190" spans="1:7" ht="15.75">
      <c r="A190">
        <v>187</v>
      </c>
      <c r="B190" s="81">
        <f>'M - 90'!B10</f>
        <v>0</v>
      </c>
      <c r="C190" s="135">
        <f>'M - 90'!F10</f>
        <v>0</v>
      </c>
      <c r="D190" s="81">
        <f>'M - 90'!G10</f>
        <v>1</v>
      </c>
      <c r="E190" s="148"/>
      <c r="F190" s="80">
        <f>'M - 100'!M11</f>
        <v>0.5133437680621609</v>
      </c>
      <c r="G190" s="79">
        <f t="shared" si="2"/>
        <v>1000</v>
      </c>
    </row>
    <row r="191" spans="1:7" ht="15.75">
      <c r="A191">
        <v>188</v>
      </c>
      <c r="B191" s="81">
        <f>'M - 90'!B11</f>
        <v>0</v>
      </c>
      <c r="C191" s="135">
        <f>'M - 90'!F11</f>
        <v>0</v>
      </c>
      <c r="D191" s="81">
        <f>'M - 90'!G11</f>
        <v>1</v>
      </c>
      <c r="E191" s="148"/>
      <c r="F191" s="80">
        <f>'M - 100'!M12</f>
        <v>0.4121817007581874</v>
      </c>
      <c r="G191" s="79">
        <f t="shared" si="2"/>
        <v>1000</v>
      </c>
    </row>
    <row r="192" spans="1:7" ht="15.75">
      <c r="A192">
        <v>189</v>
      </c>
      <c r="B192" s="81">
        <f>'M - 90'!B12</f>
        <v>0</v>
      </c>
      <c r="C192" s="135">
        <f>'M - 90'!F12</f>
        <v>0</v>
      </c>
      <c r="D192" s="81">
        <f>'M - 90'!G12</f>
        <v>1</v>
      </c>
      <c r="E192" s="148"/>
      <c r="F192" s="80">
        <f>'M - 100'!M13</f>
        <v>0.8245286030850734</v>
      </c>
      <c r="G192" s="79">
        <f t="shared" si="2"/>
        <v>1000</v>
      </c>
    </row>
    <row r="193" spans="1:7" ht="15.75">
      <c r="A193">
        <v>190</v>
      </c>
      <c r="B193" s="81">
        <f>'M - 90'!B13</f>
        <v>0</v>
      </c>
      <c r="C193" s="135">
        <f>'M - 90'!F13</f>
        <v>0</v>
      </c>
      <c r="D193" s="81">
        <f>'M - 90'!G13</f>
        <v>1</v>
      </c>
      <c r="E193" s="148"/>
      <c r="F193" s="80">
        <f>'M - 100'!M14</f>
        <v>0.7258367449103196</v>
      </c>
      <c r="G193" s="79">
        <f t="shared" si="2"/>
        <v>1000</v>
      </c>
    </row>
    <row r="194" spans="1:7" ht="15.75">
      <c r="A194">
        <v>191</v>
      </c>
      <c r="B194" s="81">
        <f>'M - 90'!B14</f>
        <v>0</v>
      </c>
      <c r="C194" s="135">
        <f>'M - 90'!F14</f>
        <v>0</v>
      </c>
      <c r="D194" s="81">
        <f>'M - 90'!G14</f>
        <v>1</v>
      </c>
      <c r="E194" s="148"/>
      <c r="F194" s="80">
        <f>'M - 100'!M15</f>
        <v>0.19750131191032594</v>
      </c>
      <c r="G194" s="79">
        <f t="shared" si="2"/>
        <v>1000</v>
      </c>
    </row>
    <row r="195" spans="1:7" ht="15.75">
      <c r="A195">
        <v>192</v>
      </c>
      <c r="B195" s="81">
        <f>'M - 90'!B15</f>
        <v>0</v>
      </c>
      <c r="C195" s="135">
        <f>'M - 90'!F15</f>
        <v>0</v>
      </c>
      <c r="D195" s="81">
        <f>'M - 90'!G15</f>
        <v>1</v>
      </c>
      <c r="E195" s="148"/>
      <c r="F195" s="80">
        <f>'M - 100'!M16</f>
        <v>0.9854657583254172</v>
      </c>
      <c r="G195" s="79">
        <f t="shared" si="2"/>
        <v>1000</v>
      </c>
    </row>
    <row r="196" spans="1:7" ht="15.75">
      <c r="A196">
        <v>193</v>
      </c>
      <c r="B196" s="81">
        <f>'M - 90'!B16</f>
        <v>0</v>
      </c>
      <c r="C196" s="135">
        <f>'M - 90'!F16</f>
        <v>0</v>
      </c>
      <c r="D196" s="81">
        <f>'M - 90'!G16</f>
        <v>1</v>
      </c>
      <c r="E196" s="148"/>
      <c r="F196" s="80">
        <f>'M - 100'!M17</f>
        <v>0.7937787825405904</v>
      </c>
      <c r="G196" s="79">
        <f aca="true" t="shared" si="3" ref="G196:G243">IF(D196=1,1000,D196)</f>
        <v>1000</v>
      </c>
    </row>
    <row r="197" spans="1:7" ht="15.75">
      <c r="A197">
        <v>194</v>
      </c>
      <c r="B197" s="81">
        <f>'M - 90'!B17</f>
        <v>0</v>
      </c>
      <c r="C197" s="135">
        <f>'M - 90'!F17</f>
        <v>0</v>
      </c>
      <c r="D197" s="81">
        <f>'M - 90'!G17</f>
        <v>1</v>
      </c>
      <c r="E197" s="148"/>
      <c r="F197" s="80">
        <f>'M - 100'!M18</f>
        <v>0.9836391068885959</v>
      </c>
      <c r="G197" s="79">
        <f t="shared" si="3"/>
        <v>1000</v>
      </c>
    </row>
    <row r="198" spans="1:7" ht="15.75">
      <c r="A198">
        <v>195</v>
      </c>
      <c r="B198" s="81">
        <f>'M - 90'!B18</f>
        <v>0</v>
      </c>
      <c r="C198" s="135">
        <f>'M - 90'!F18</f>
        <v>0</v>
      </c>
      <c r="D198" s="81">
        <f>'M - 90'!G18</f>
        <v>1</v>
      </c>
      <c r="E198" s="148"/>
      <c r="F198" s="80">
        <f>'M - 100'!M19</f>
        <v>0.0869001364888291</v>
      </c>
      <c r="G198" s="79">
        <f t="shared" si="3"/>
        <v>1000</v>
      </c>
    </row>
    <row r="199" spans="1:7" ht="15.75">
      <c r="A199">
        <v>196</v>
      </c>
      <c r="B199" s="81">
        <f>'M - 90'!B19</f>
        <v>0</v>
      </c>
      <c r="C199" s="135">
        <f>'M - 90'!F19</f>
        <v>0</v>
      </c>
      <c r="D199" s="81">
        <f>'M - 90'!G19</f>
        <v>1</v>
      </c>
      <c r="E199" s="148"/>
      <c r="F199" s="80">
        <f>'M - 100'!M20</f>
        <v>0.10358234572449998</v>
      </c>
      <c r="G199" s="79">
        <f t="shared" si="3"/>
        <v>1000</v>
      </c>
    </row>
    <row r="200" spans="1:7" ht="15.75">
      <c r="A200">
        <v>197</v>
      </c>
      <c r="B200" s="81">
        <f>'M - 90'!B20</f>
        <v>0</v>
      </c>
      <c r="C200" s="135">
        <f>'M - 90'!F20</f>
        <v>0</v>
      </c>
      <c r="D200" s="81">
        <f>'M - 90'!G20</f>
        <v>1</v>
      </c>
      <c r="E200" s="148"/>
      <c r="F200" s="80">
        <f>'M - 100'!M21</f>
        <v>0.69777998471986</v>
      </c>
      <c r="G200" s="79">
        <f t="shared" si="3"/>
        <v>1000</v>
      </c>
    </row>
    <row r="201" spans="1:7" ht="15.75">
      <c r="A201">
        <v>198</v>
      </c>
      <c r="B201" s="81">
        <f>'M - 90'!B21</f>
        <v>0</v>
      </c>
      <c r="C201" s="135">
        <f>'M - 90'!F21</f>
        <v>0</v>
      </c>
      <c r="D201" s="81">
        <f>'M - 90'!G21</f>
        <v>1</v>
      </c>
      <c r="E201" s="148"/>
      <c r="F201" s="80">
        <f>'M - 100'!M22</f>
        <v>0.22582553087037827</v>
      </c>
      <c r="G201" s="79">
        <f t="shared" si="3"/>
        <v>1000</v>
      </c>
    </row>
    <row r="202" spans="1:7" ht="15.75">
      <c r="A202">
        <v>199</v>
      </c>
      <c r="B202" s="81">
        <f>'M - 90'!B22</f>
        <v>0</v>
      </c>
      <c r="C202" s="135">
        <f>'M - 90'!F22</f>
        <v>0</v>
      </c>
      <c r="D202" s="81">
        <f>'M - 90'!G22</f>
        <v>1</v>
      </c>
      <c r="E202" s="148"/>
      <c r="F202" s="80">
        <f>'M + 100'!M5</f>
        <v>0.31402610161388633</v>
      </c>
      <c r="G202" s="79">
        <f t="shared" si="3"/>
        <v>1000</v>
      </c>
    </row>
    <row r="203" spans="1:7" ht="15.75">
      <c r="A203">
        <v>200</v>
      </c>
      <c r="B203" s="81">
        <f>'M - 90'!B23</f>
        <v>0</v>
      </c>
      <c r="C203" s="135">
        <f>'M - 90'!F23</f>
        <v>0</v>
      </c>
      <c r="D203" s="81">
        <f>'M - 90'!G23</f>
        <v>1</v>
      </c>
      <c r="E203" s="148"/>
      <c r="F203" s="80">
        <f>'M + 100'!M6</f>
        <v>0.43582226529828105</v>
      </c>
      <c r="G203" s="79">
        <f t="shared" si="3"/>
        <v>1000</v>
      </c>
    </row>
    <row r="204" spans="1:7" ht="15.75">
      <c r="A204">
        <v>201</v>
      </c>
      <c r="B204" s="81" t="str">
        <f>'M - 100'!B4</f>
        <v>Ylil Juha Heikkilä</v>
      </c>
      <c r="C204" s="135">
        <f>'M - 100'!F4</f>
        <v>99.1</v>
      </c>
      <c r="D204" s="81">
        <f>'M - 100'!G4</f>
        <v>100</v>
      </c>
      <c r="E204" s="148"/>
      <c r="F204" s="80">
        <f>'M + 100'!M7</f>
        <v>0.45840693699641055</v>
      </c>
      <c r="G204" s="79">
        <f t="shared" si="3"/>
        <v>100</v>
      </c>
    </row>
    <row r="205" spans="1:7" ht="15.75">
      <c r="A205">
        <v>202</v>
      </c>
      <c r="B205" s="81" t="str">
        <f>'M - 100'!B5</f>
        <v>Yliv Jussi Huttunen</v>
      </c>
      <c r="C205" s="135">
        <f>'M - 100'!F5</f>
        <v>98.4</v>
      </c>
      <c r="D205" s="81">
        <f>'M - 100'!G5</f>
        <v>100</v>
      </c>
      <c r="E205" s="148"/>
      <c r="F205" s="80">
        <f>'M + 100'!M8</f>
        <v>0.26519551091780386</v>
      </c>
      <c r="G205" s="79">
        <f t="shared" si="3"/>
        <v>100</v>
      </c>
    </row>
    <row r="206" spans="1:7" ht="15.75">
      <c r="A206">
        <v>203</v>
      </c>
      <c r="B206" s="81" t="str">
        <f>'M - 100'!B6</f>
        <v>Kapt Erkki Takkinen</v>
      </c>
      <c r="C206" s="135">
        <f>'M - 100'!F6</f>
        <v>99.8</v>
      </c>
      <c r="D206" s="81">
        <f>'M - 100'!G6</f>
        <v>100</v>
      </c>
      <c r="E206" s="148"/>
      <c r="F206" s="80">
        <f>'M + 100'!M9</f>
        <v>0.2632891791796672</v>
      </c>
      <c r="G206" s="79">
        <f t="shared" si="3"/>
        <v>100</v>
      </c>
    </row>
    <row r="207" spans="1:7" ht="15.75">
      <c r="A207">
        <v>204</v>
      </c>
      <c r="B207" s="81">
        <f>'M - 100'!B7</f>
        <v>0</v>
      </c>
      <c r="C207" s="135">
        <f>'M - 100'!F7</f>
        <v>0</v>
      </c>
      <c r="D207" s="81">
        <f>'M - 100'!G7</f>
        <v>1</v>
      </c>
      <c r="E207" s="148"/>
      <c r="F207" s="80">
        <f>'M + 100'!M10</f>
        <v>0.09365557847847938</v>
      </c>
      <c r="G207" s="79">
        <f t="shared" si="3"/>
        <v>1000</v>
      </c>
    </row>
    <row r="208" spans="1:7" ht="15.75">
      <c r="A208">
        <v>205</v>
      </c>
      <c r="B208" s="81">
        <f>'M - 100'!B8</f>
        <v>0</v>
      </c>
      <c r="C208" s="135">
        <f>'M - 100'!F8</f>
        <v>0</v>
      </c>
      <c r="D208" s="81">
        <f>'M - 100'!G8</f>
        <v>1</v>
      </c>
      <c r="E208" s="148"/>
      <c r="F208" s="80">
        <f>'M + 100'!M11</f>
        <v>0.042345241334593275</v>
      </c>
      <c r="G208" s="79">
        <f t="shared" si="3"/>
        <v>1000</v>
      </c>
    </row>
    <row r="209" spans="1:7" ht="15.75">
      <c r="A209">
        <v>206</v>
      </c>
      <c r="B209" s="81">
        <f>'M - 100'!B9</f>
        <v>0</v>
      </c>
      <c r="C209" s="135">
        <f>'M - 100'!F9</f>
        <v>0</v>
      </c>
      <c r="D209" s="81">
        <f>'M - 100'!G9</f>
        <v>1</v>
      </c>
      <c r="E209" s="148"/>
      <c r="F209" s="80">
        <f>'M + 100'!M12</f>
        <v>0.3796063651785302</v>
      </c>
      <c r="G209" s="79">
        <f t="shared" si="3"/>
        <v>1000</v>
      </c>
    </row>
    <row r="210" spans="1:7" ht="15.75">
      <c r="A210">
        <v>207</v>
      </c>
      <c r="B210" s="81">
        <f>'M - 100'!B10</f>
        <v>0</v>
      </c>
      <c r="C210" s="135">
        <f>'M - 100'!F10</f>
        <v>0</v>
      </c>
      <c r="D210" s="81">
        <f>'M - 100'!G10</f>
        <v>1</v>
      </c>
      <c r="E210" s="148"/>
      <c r="F210" s="80">
        <f>'M + 100'!M13</f>
        <v>0.9715883778690118</v>
      </c>
      <c r="G210" s="79">
        <f t="shared" si="3"/>
        <v>1000</v>
      </c>
    </row>
    <row r="211" spans="1:7" ht="15.75">
      <c r="A211">
        <v>208</v>
      </c>
      <c r="B211" s="81">
        <f>'M - 100'!B11</f>
        <v>0</v>
      </c>
      <c r="C211" s="135">
        <f>'M - 100'!F11</f>
        <v>0</v>
      </c>
      <c r="D211" s="81">
        <f>'M - 100'!G11</f>
        <v>1</v>
      </c>
      <c r="E211" s="148"/>
      <c r="F211" s="80">
        <f>'M + 100'!M14</f>
        <v>0.9452491985965152</v>
      </c>
      <c r="G211" s="79">
        <f t="shared" si="3"/>
        <v>1000</v>
      </c>
    </row>
    <row r="212" spans="1:7" ht="15.75">
      <c r="A212">
        <v>209</v>
      </c>
      <c r="B212" s="81">
        <f>'M - 100'!B12</f>
        <v>0</v>
      </c>
      <c r="C212" s="135">
        <f>'M - 100'!F12</f>
        <v>0</v>
      </c>
      <c r="D212" s="81">
        <f>'M - 100'!G12</f>
        <v>1</v>
      </c>
      <c r="E212" s="148"/>
      <c r="F212" s="80">
        <f>'M + 100'!M15</f>
        <v>0.6865613587715118</v>
      </c>
      <c r="G212" s="79">
        <f t="shared" si="3"/>
        <v>1000</v>
      </c>
    </row>
    <row r="213" spans="1:7" ht="15.75">
      <c r="A213">
        <v>210</v>
      </c>
      <c r="B213" s="81">
        <f>'M - 100'!B13</f>
        <v>0</v>
      </c>
      <c r="C213" s="135">
        <f>'M - 100'!F13</f>
        <v>0</v>
      </c>
      <c r="D213" s="81">
        <f>'M - 100'!G13</f>
        <v>1</v>
      </c>
      <c r="E213" s="148"/>
      <c r="F213" s="80">
        <f>'M + 100'!M16</f>
        <v>0.1760645671208534</v>
      </c>
      <c r="G213" s="79">
        <f t="shared" si="3"/>
        <v>1000</v>
      </c>
    </row>
    <row r="214" spans="1:7" ht="15.75">
      <c r="A214">
        <v>211</v>
      </c>
      <c r="B214" s="81">
        <f>'M - 100'!B14</f>
        <v>0</v>
      </c>
      <c r="C214" s="135">
        <f>'M - 100'!F14</f>
        <v>0</v>
      </c>
      <c r="D214" s="81">
        <f>'M - 100'!G14</f>
        <v>1</v>
      </c>
      <c r="E214" s="148"/>
      <c r="F214" s="80">
        <f>'M + 100'!M17</f>
        <v>0.10076294637491756</v>
      </c>
      <c r="G214" s="79">
        <f t="shared" si="3"/>
        <v>1000</v>
      </c>
    </row>
    <row r="215" spans="1:7" ht="15.75">
      <c r="A215">
        <v>212</v>
      </c>
      <c r="B215" s="81">
        <f>'M - 100'!B15</f>
        <v>0</v>
      </c>
      <c r="C215" s="135">
        <f>'M - 100'!F15</f>
        <v>0</v>
      </c>
      <c r="D215" s="81">
        <f>'M - 100'!G15</f>
        <v>1</v>
      </c>
      <c r="E215" s="148"/>
      <c r="F215" s="80">
        <f>'M + 100'!M18</f>
        <v>0.5451249820460538</v>
      </c>
      <c r="G215" s="79">
        <f t="shared" si="3"/>
        <v>1000</v>
      </c>
    </row>
    <row r="216" spans="1:7" ht="15.75">
      <c r="A216">
        <v>213</v>
      </c>
      <c r="B216" s="81">
        <f>'M - 100'!B16</f>
        <v>0</v>
      </c>
      <c r="C216" s="135">
        <f>'M - 100'!F16</f>
        <v>0</v>
      </c>
      <c r="D216" s="81">
        <f>'M - 100'!G16</f>
        <v>1</v>
      </c>
      <c r="E216" s="148"/>
      <c r="F216" s="80">
        <f>'M + 100'!M19</f>
        <v>0.0014232861792304874</v>
      </c>
      <c r="G216" s="79">
        <f t="shared" si="3"/>
        <v>1000</v>
      </c>
    </row>
    <row r="217" spans="1:7" ht="15.75">
      <c r="A217">
        <v>214</v>
      </c>
      <c r="B217" s="81">
        <f>'M - 100'!B17</f>
        <v>0</v>
      </c>
      <c r="C217" s="135">
        <f>'M - 100'!F17</f>
        <v>0</v>
      </c>
      <c r="D217" s="81">
        <f>'M - 100'!G17</f>
        <v>1</v>
      </c>
      <c r="E217" s="148"/>
      <c r="F217" s="80">
        <f>'M + 100'!M20</f>
        <v>0.07062417376226282</v>
      </c>
      <c r="G217" s="79">
        <f t="shared" si="3"/>
        <v>1000</v>
      </c>
    </row>
    <row r="218" spans="1:7" ht="15.75">
      <c r="A218">
        <v>215</v>
      </c>
      <c r="B218" s="81">
        <f>'M - 100'!B18</f>
        <v>0</v>
      </c>
      <c r="C218" s="135">
        <f>'M - 100'!F18</f>
        <v>0</v>
      </c>
      <c r="D218" s="81">
        <f>'M - 100'!G18</f>
        <v>1</v>
      </c>
      <c r="E218" s="148"/>
      <c r="F218" s="80">
        <f>'M + 100'!M21</f>
        <v>0.006441863349046395</v>
      </c>
      <c r="G218" s="79">
        <f t="shared" si="3"/>
        <v>1000</v>
      </c>
    </row>
    <row r="219" spans="1:7" ht="15.75">
      <c r="A219">
        <v>216</v>
      </c>
      <c r="B219" s="81">
        <f>'M - 100'!B19</f>
        <v>0</v>
      </c>
      <c r="C219" s="135">
        <f>'M - 100'!F19</f>
        <v>0</v>
      </c>
      <c r="D219" s="81">
        <f>'M - 100'!G19</f>
        <v>1</v>
      </c>
      <c r="E219" s="148"/>
      <c r="F219" s="80">
        <f>'M + 100'!M22</f>
        <v>0.49263247813151345</v>
      </c>
      <c r="G219" s="79">
        <f t="shared" si="3"/>
        <v>1000</v>
      </c>
    </row>
    <row r="220" spans="1:7" ht="15.75">
      <c r="A220">
        <v>217</v>
      </c>
      <c r="B220" s="81">
        <f>'M - 100'!B20</f>
        <v>0</v>
      </c>
      <c r="C220" s="135">
        <f>'M - 100'!F20</f>
        <v>0</v>
      </c>
      <c r="D220" s="81">
        <f>'M - 100'!G20</f>
        <v>1</v>
      </c>
      <c r="E220" s="145"/>
      <c r="F220" s="80">
        <f>'n -65'!M23</f>
        <v>0.6620692980133827</v>
      </c>
      <c r="G220" s="79">
        <f t="shared" si="3"/>
        <v>1000</v>
      </c>
    </row>
    <row r="221" spans="1:7" ht="15.75">
      <c r="A221">
        <v>218</v>
      </c>
      <c r="B221" s="81">
        <f>'M - 100'!B21</f>
        <v>0</v>
      </c>
      <c r="C221" s="135">
        <f>'M - 100'!F21</f>
        <v>0</v>
      </c>
      <c r="D221" s="81">
        <f>'M - 100'!G21</f>
        <v>1</v>
      </c>
      <c r="E221" s="145"/>
      <c r="F221" s="80">
        <f>'n -65'!M4</f>
        <v>0.9458835699193431</v>
      </c>
      <c r="G221" s="79">
        <f t="shared" si="3"/>
        <v>1000</v>
      </c>
    </row>
    <row r="222" spans="1:7" ht="15.75">
      <c r="A222">
        <v>219</v>
      </c>
      <c r="B222" s="81">
        <f>'M - 100'!B22</f>
        <v>0</v>
      </c>
      <c r="C222" s="135">
        <f>'M - 100'!F22</f>
        <v>0</v>
      </c>
      <c r="D222" s="81">
        <f>'M - 100'!G22</f>
        <v>1</v>
      </c>
      <c r="E222" s="148"/>
      <c r="F222" s="80">
        <f>'N  70'!M23</f>
        <v>0.3640919064633996</v>
      </c>
      <c r="G222" s="79">
        <f t="shared" si="3"/>
        <v>1000</v>
      </c>
    </row>
    <row r="223" spans="1:7" ht="15.75">
      <c r="A223">
        <v>220</v>
      </c>
      <c r="B223" s="81">
        <f>'M - 100'!B23</f>
        <v>0</v>
      </c>
      <c r="C223" s="135">
        <f>'M - 100'!F23</f>
        <v>0</v>
      </c>
      <c r="D223" s="81">
        <f>'M - 100'!G23</f>
        <v>1</v>
      </c>
      <c r="E223" s="145"/>
      <c r="F223" s="80">
        <f>'N  70'!M4</f>
        <v>0.912255748676021</v>
      </c>
      <c r="G223" s="79">
        <f t="shared" si="3"/>
        <v>1000</v>
      </c>
    </row>
    <row r="224" spans="1:7" ht="15.75">
      <c r="A224">
        <v>221</v>
      </c>
      <c r="B224" s="81" t="str">
        <f>'M + 100'!B4</f>
        <v>Kers Arttu Kangas</v>
      </c>
      <c r="C224" s="135">
        <f>'M + 100'!F4</f>
        <v>115</v>
      </c>
      <c r="D224" s="81">
        <f>'M + 100'!G4</f>
        <v>115</v>
      </c>
      <c r="E224" s="148"/>
      <c r="F224" s="80">
        <f>'N80'!M23</f>
        <v>0.8194319945616668</v>
      </c>
      <c r="G224" s="79">
        <f t="shared" si="3"/>
        <v>115</v>
      </c>
    </row>
    <row r="225" spans="1:7" ht="15.75">
      <c r="A225">
        <v>222</v>
      </c>
      <c r="B225" s="81" t="str">
        <f>'M + 100'!B5</f>
        <v>Yliv Jukka Riekki</v>
      </c>
      <c r="C225" s="135">
        <f>'M + 100'!F5</f>
        <v>102.4</v>
      </c>
      <c r="D225" s="81">
        <f>'M + 100'!G5</f>
        <v>102.5</v>
      </c>
      <c r="E225" s="148"/>
      <c r="F225" s="80">
        <f>'N80'!M4</f>
        <v>0.682560087089815</v>
      </c>
      <c r="G225" s="79">
        <f t="shared" si="3"/>
        <v>102.5</v>
      </c>
    </row>
    <row r="226" spans="1:7" ht="15.75">
      <c r="A226">
        <v>223</v>
      </c>
      <c r="B226" s="81">
        <f>'M + 100'!B6</f>
        <v>0</v>
      </c>
      <c r="C226" s="135">
        <f>'M + 100'!F6</f>
        <v>0</v>
      </c>
      <c r="D226" s="81">
        <f>'M + 100'!G6</f>
        <v>1</v>
      </c>
      <c r="E226" s="148"/>
      <c r="F226" s="80">
        <f>'N80+'!M23</f>
        <v>0.29437607121176157</v>
      </c>
      <c r="G226" s="79">
        <f t="shared" si="3"/>
        <v>1000</v>
      </c>
    </row>
    <row r="227" spans="1:7" ht="15.75">
      <c r="A227">
        <v>224</v>
      </c>
      <c r="B227" s="81">
        <f>'M + 100'!B7</f>
        <v>0</v>
      </c>
      <c r="C227" s="135">
        <f>'M + 100'!F7</f>
        <v>0</v>
      </c>
      <c r="D227" s="81">
        <f>'M + 100'!G7</f>
        <v>1</v>
      </c>
      <c r="E227" s="148"/>
      <c r="F227" s="80">
        <f>'N80+'!M4</f>
        <v>0.5908112057022843</v>
      </c>
      <c r="G227" s="79">
        <f t="shared" si="3"/>
        <v>1000</v>
      </c>
    </row>
    <row r="228" spans="1:7" ht="15.75">
      <c r="A228">
        <v>225</v>
      </c>
      <c r="B228" s="81">
        <f>'M + 100'!B8</f>
        <v>0</v>
      </c>
      <c r="C228" s="135">
        <f>'M + 100'!F8</f>
        <v>0</v>
      </c>
      <c r="D228" s="81">
        <f>'M + 100'!G8</f>
        <v>1</v>
      </c>
      <c r="E228" s="148"/>
      <c r="F228" s="80">
        <f>'vm - 65 '!M23</f>
        <v>0.44765414752417065</v>
      </c>
      <c r="G228" s="79">
        <f t="shared" si="3"/>
        <v>1000</v>
      </c>
    </row>
    <row r="229" spans="1:7" ht="15.75">
      <c r="A229">
        <v>226</v>
      </c>
      <c r="B229" s="81">
        <f>'M + 100'!B9</f>
        <v>0</v>
      </c>
      <c r="C229" s="135">
        <f>'M + 100'!F9</f>
        <v>0</v>
      </c>
      <c r="D229" s="81">
        <f>'M + 100'!G9</f>
        <v>1</v>
      </c>
      <c r="E229" s="148"/>
      <c r="F229" s="80">
        <f>'vm - 65 '!M4</f>
        <v>0.37102227958733297</v>
      </c>
      <c r="G229" s="79">
        <f t="shared" si="3"/>
        <v>1000</v>
      </c>
    </row>
    <row r="230" spans="1:7" ht="15.75">
      <c r="A230">
        <v>227</v>
      </c>
      <c r="B230" s="81">
        <f>'M + 100'!B10</f>
        <v>0</v>
      </c>
      <c r="C230" s="135">
        <f>'M + 100'!F10</f>
        <v>0</v>
      </c>
      <c r="D230" s="81">
        <f>'M + 100'!G10</f>
        <v>1</v>
      </c>
      <c r="E230" s="148"/>
      <c r="F230" s="80">
        <f>'vm - 80'!M23</f>
        <v>0.8020533487083528</v>
      </c>
      <c r="G230" s="79">
        <f t="shared" si="3"/>
        <v>1000</v>
      </c>
    </row>
    <row r="231" spans="1:7" ht="15.75">
      <c r="A231">
        <v>228</v>
      </c>
      <c r="B231" s="81">
        <f>'M + 100'!B11</f>
        <v>0</v>
      </c>
      <c r="C231" s="135">
        <f>'M + 100'!F11</f>
        <v>0</v>
      </c>
      <c r="D231" s="81">
        <f>'M + 100'!G11</f>
        <v>1</v>
      </c>
      <c r="E231" s="148"/>
      <c r="F231" s="80">
        <f>'vm - 80'!M4</f>
        <v>0.5296453700366808</v>
      </c>
      <c r="G231" s="79">
        <f t="shared" si="3"/>
        <v>1000</v>
      </c>
    </row>
    <row r="232" spans="1:7" ht="15.75">
      <c r="A232">
        <v>229</v>
      </c>
      <c r="B232" s="81">
        <f>'M + 100'!B12</f>
        <v>0</v>
      </c>
      <c r="C232" s="135">
        <f>'M + 100'!F12</f>
        <v>0</v>
      </c>
      <c r="D232" s="81">
        <f>'M + 100'!G12</f>
        <v>1</v>
      </c>
      <c r="E232" s="148"/>
      <c r="F232" s="80">
        <f>'vm - 90'!M23</f>
        <v>0.596878075580132</v>
      </c>
      <c r="G232" s="79">
        <f t="shared" si="3"/>
        <v>1000</v>
      </c>
    </row>
    <row r="233" spans="1:7" ht="15.75">
      <c r="A233">
        <v>230</v>
      </c>
      <c r="B233" s="81">
        <f>'M + 100'!B13</f>
        <v>0</v>
      </c>
      <c r="C233" s="135">
        <f>'M + 100'!F13</f>
        <v>0</v>
      </c>
      <c r="D233" s="81">
        <f>'M + 100'!G13</f>
        <v>1</v>
      </c>
      <c r="E233" s="148"/>
      <c r="F233" s="80">
        <f>'vm - 90'!M4</f>
        <v>0.9187615222401242</v>
      </c>
      <c r="G233" s="79">
        <f t="shared" si="3"/>
        <v>1000</v>
      </c>
    </row>
    <row r="234" spans="1:7" ht="15.75">
      <c r="A234">
        <v>231</v>
      </c>
      <c r="B234" s="81">
        <f>'M + 100'!B14</f>
        <v>0</v>
      </c>
      <c r="C234" s="135">
        <f>'M + 100'!F14</f>
        <v>0</v>
      </c>
      <c r="D234" s="81">
        <f>'M + 100'!G14</f>
        <v>1</v>
      </c>
      <c r="E234" s="148"/>
      <c r="F234" s="80">
        <f>'VM-100'!M23</f>
        <v>0.3117653397581226</v>
      </c>
      <c r="G234" s="79">
        <f t="shared" si="3"/>
        <v>1000</v>
      </c>
    </row>
    <row r="235" spans="1:7" ht="15.75">
      <c r="A235">
        <v>232</v>
      </c>
      <c r="B235" s="81">
        <f>'M + 100'!B15</f>
        <v>0</v>
      </c>
      <c r="C235" s="135">
        <f>'M + 100'!F15</f>
        <v>0</v>
      </c>
      <c r="D235" s="81">
        <f>'M + 100'!G15</f>
        <v>1</v>
      </c>
      <c r="E235" s="148"/>
      <c r="F235" s="80">
        <f>'VM-100'!M4</f>
        <v>0.5971148534977768</v>
      </c>
      <c r="G235" s="79">
        <f t="shared" si="3"/>
        <v>1000</v>
      </c>
    </row>
    <row r="236" spans="1:7" ht="15.75">
      <c r="A236">
        <v>233</v>
      </c>
      <c r="B236" s="81">
        <f>'M + 100'!B16</f>
        <v>0</v>
      </c>
      <c r="C236" s="135">
        <f>'M + 100'!F16</f>
        <v>0</v>
      </c>
      <c r="D236" s="81">
        <f>'M + 100'!G16</f>
        <v>1</v>
      </c>
      <c r="E236" s="148"/>
      <c r="F236" s="80">
        <f>'M - 80'!M23</f>
        <v>0.11574075817924134</v>
      </c>
      <c r="G236" s="79">
        <f t="shared" si="3"/>
        <v>1000</v>
      </c>
    </row>
    <row r="237" spans="1:7" ht="15.75">
      <c r="A237">
        <v>234</v>
      </c>
      <c r="B237" s="81">
        <f>'M + 100'!B17</f>
        <v>0</v>
      </c>
      <c r="C237" s="135">
        <f>'M + 100'!F17</f>
        <v>0</v>
      </c>
      <c r="D237" s="81">
        <f>'M + 100'!G17</f>
        <v>1</v>
      </c>
      <c r="E237" s="148"/>
      <c r="F237" s="80">
        <f>'M - 80'!M4</f>
        <v>0.8911026611548389</v>
      </c>
      <c r="G237" s="79">
        <f t="shared" si="3"/>
        <v>1000</v>
      </c>
    </row>
    <row r="238" spans="1:7" ht="15.75">
      <c r="A238">
        <v>235</v>
      </c>
      <c r="B238" s="81">
        <f>'M + 100'!B18</f>
        <v>0</v>
      </c>
      <c r="C238" s="135">
        <f>'M + 100'!F18</f>
        <v>0</v>
      </c>
      <c r="D238" s="81">
        <f>'M + 100'!G18</f>
        <v>1</v>
      </c>
      <c r="E238" s="148"/>
      <c r="F238" s="80">
        <f>'M - 90'!M23</f>
        <v>0.5854846373131517</v>
      </c>
      <c r="G238" s="79">
        <f t="shared" si="3"/>
        <v>1000</v>
      </c>
    </row>
    <row r="239" spans="1:7" ht="15.75">
      <c r="A239">
        <v>236</v>
      </c>
      <c r="B239" s="81">
        <f>'M + 100'!B19</f>
        <v>0</v>
      </c>
      <c r="C239" s="135">
        <f>'M + 100'!F19</f>
        <v>0</v>
      </c>
      <c r="D239" s="81">
        <f>'M + 100'!G19</f>
        <v>1</v>
      </c>
      <c r="E239" s="148"/>
      <c r="F239" s="80">
        <f>'M - 90'!M4</f>
        <v>0.6466387655568124</v>
      </c>
      <c r="G239" s="79">
        <f t="shared" si="3"/>
        <v>1000</v>
      </c>
    </row>
    <row r="240" spans="1:7" ht="15.75">
      <c r="A240">
        <v>237</v>
      </c>
      <c r="B240" s="81">
        <f>'M + 100'!B20</f>
        <v>0</v>
      </c>
      <c r="C240" s="135">
        <f>'M + 100'!F20</f>
        <v>0</v>
      </c>
      <c r="D240" s="81">
        <f>'M + 100'!G20</f>
        <v>1</v>
      </c>
      <c r="E240" s="148"/>
      <c r="F240" s="80">
        <f>'M - 100'!M23</f>
        <v>0.7817627284355064</v>
      </c>
      <c r="G240" s="79">
        <f t="shared" si="3"/>
        <v>1000</v>
      </c>
    </row>
    <row r="241" spans="1:7" ht="15.75">
      <c r="A241">
        <v>238</v>
      </c>
      <c r="B241" s="81">
        <f>'M + 100'!B21</f>
        <v>0</v>
      </c>
      <c r="C241" s="135">
        <f>'M + 100'!F21</f>
        <v>0</v>
      </c>
      <c r="D241" s="81">
        <f>'M + 100'!G21</f>
        <v>1</v>
      </c>
      <c r="E241" s="148"/>
      <c r="F241" s="80">
        <f>'M - 100'!M4</f>
        <v>0.27103506453391724</v>
      </c>
      <c r="G241" s="79">
        <f t="shared" si="3"/>
        <v>1000</v>
      </c>
    </row>
    <row r="242" spans="1:7" ht="15.75">
      <c r="A242">
        <v>239</v>
      </c>
      <c r="B242" s="81">
        <f>'M + 100'!B22</f>
        <v>0</v>
      </c>
      <c r="C242" s="135">
        <f>'M + 100'!F22</f>
        <v>0</v>
      </c>
      <c r="D242" s="81">
        <f>'M + 100'!G22</f>
        <v>1</v>
      </c>
      <c r="E242" s="148"/>
      <c r="F242" s="80">
        <f>'M + 100'!M23</f>
        <v>0.9760087361131355</v>
      </c>
      <c r="G242" s="79">
        <f t="shared" si="3"/>
        <v>1000</v>
      </c>
    </row>
    <row r="243" spans="1:7" ht="15.75">
      <c r="A243">
        <v>240</v>
      </c>
      <c r="B243" s="81">
        <f>'M + 100'!B23</f>
        <v>0</v>
      </c>
      <c r="C243" s="135">
        <f>'M + 100'!F23</f>
        <v>0</v>
      </c>
      <c r="D243" s="81">
        <f>'M + 100'!G23</f>
        <v>1</v>
      </c>
      <c r="E243" s="148"/>
      <c r="F243" s="80">
        <f>'M + 100'!M4</f>
        <v>0.8649793096522698</v>
      </c>
      <c r="G243" s="79">
        <f t="shared" si="3"/>
        <v>1000</v>
      </c>
    </row>
    <row r="244" ht="12.75">
      <c r="E244" s="147"/>
    </row>
    <row r="245" spans="2:5" ht="12.75">
      <c r="B245" s="2"/>
      <c r="E245" s="147"/>
    </row>
    <row r="246" spans="2:5" ht="12.75">
      <c r="B246" s="2"/>
      <c r="E246" s="147"/>
    </row>
    <row r="247" ht="12.75">
      <c r="E247" s="147"/>
    </row>
    <row r="248" ht="12.75">
      <c r="E248" s="147"/>
    </row>
    <row r="249" ht="12.75">
      <c r="E249" s="147"/>
    </row>
    <row r="250" ht="12.75">
      <c r="E250" s="147"/>
    </row>
    <row r="251" ht="12.75">
      <c r="E251" s="147"/>
    </row>
    <row r="252" ht="12.75">
      <c r="E252" s="147"/>
    </row>
    <row r="253" ht="12.75">
      <c r="E253" s="147"/>
    </row>
    <row r="254" ht="12.75">
      <c r="E254" s="147"/>
    </row>
    <row r="255" ht="12.75">
      <c r="E255" s="147"/>
    </row>
    <row r="256" ht="12.75">
      <c r="E256" s="147"/>
    </row>
    <row r="257" ht="12.75">
      <c r="E257" s="147"/>
    </row>
    <row r="258" ht="12.75">
      <c r="E258" s="147"/>
    </row>
    <row r="259" ht="12.75">
      <c r="E259" s="147"/>
    </row>
    <row r="260" ht="12.75">
      <c r="E260" s="147"/>
    </row>
    <row r="261" ht="12.75">
      <c r="E261" s="147"/>
    </row>
    <row r="262" ht="12.75">
      <c r="E262" s="147"/>
    </row>
    <row r="263" ht="12.75">
      <c r="E263" s="147"/>
    </row>
    <row r="264" ht="12.75">
      <c r="E264" s="147"/>
    </row>
    <row r="265" ht="12.75">
      <c r="E265" s="147"/>
    </row>
    <row r="266" ht="12.75">
      <c r="E266" s="147"/>
    </row>
    <row r="267" ht="12.75">
      <c r="E267" s="147"/>
    </row>
    <row r="268" ht="12.75">
      <c r="E268" s="147"/>
    </row>
    <row r="269" ht="12.75">
      <c r="E269" s="147"/>
    </row>
  </sheetData>
  <sheetProtection formatCells="0" formatColumns="0" formatRows="0" insertColumns="0" insertRows="0" insertHyperlinks="0" deleteColumns="0" deleteRows="0" sort="0" autoFilter="0" pivotTables="0"/>
  <protectedRanges>
    <protectedRange sqref="F4:F243 B4:D243" name="Alue1_13"/>
  </protectedRanges>
  <conditionalFormatting sqref="F4:F243 D4:D243">
    <cfRule type="cellIs" priority="1" dxfId="0" operator="equal" stopIfTrue="1">
      <formula>1</formula>
    </cfRule>
  </conditionalFormatting>
  <conditionalFormatting sqref="B4:C243">
    <cfRule type="cellIs" priority="2" dxfId="0" operator="equal" stopIfTrue="1">
      <formula>0</formula>
    </cfRule>
  </conditionalFormatting>
  <conditionalFormatting sqref="E4:E35">
    <cfRule type="cellIs" priority="3" dxfId="0" operator="equal" stopIfTrue="1">
      <formula>-1</formula>
    </cfRule>
  </conditionalFormatting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ul9"/>
  <dimension ref="A1:E74"/>
  <sheetViews>
    <sheetView zoomScalePageLayoutView="0" workbookViewId="0" topLeftCell="A1">
      <selection activeCell="E3" sqref="E3"/>
    </sheetView>
  </sheetViews>
  <sheetFormatPr defaultColWidth="9.140625" defaultRowHeight="13.5" customHeight="1"/>
  <cols>
    <col min="1" max="1" width="7.28125" style="0" customWidth="1"/>
    <col min="2" max="2" width="25.140625" style="0" customWidth="1"/>
    <col min="3" max="3" width="7.140625" style="171" customWidth="1"/>
    <col min="4" max="4" width="7.8515625" style="171" customWidth="1"/>
    <col min="5" max="5" width="28.28125" style="0" customWidth="1"/>
    <col min="6" max="6" width="7.28125" style="0" customWidth="1"/>
    <col min="7" max="7" width="22.57421875" style="0" bestFit="1" customWidth="1"/>
    <col min="8" max="8" width="7.140625" style="0" customWidth="1"/>
    <col min="9" max="9" width="6.7109375" style="0" customWidth="1"/>
    <col min="10" max="10" width="26.28125" style="0" customWidth="1"/>
    <col min="11" max="11" width="20.8515625" style="0" bestFit="1" customWidth="1"/>
    <col min="12" max="12" width="14.140625" style="0" bestFit="1" customWidth="1"/>
  </cols>
  <sheetData>
    <row r="1" spans="1:5" ht="13.5" customHeight="1">
      <c r="A1" s="192" t="s">
        <v>82</v>
      </c>
      <c r="B1" s="193"/>
      <c r="C1" s="193"/>
      <c r="D1" s="193"/>
      <c r="E1" s="193"/>
    </row>
    <row r="2" spans="1:5" ht="13.5" customHeight="1">
      <c r="A2" s="67" t="s">
        <v>7</v>
      </c>
      <c r="B2" s="67" t="s">
        <v>1</v>
      </c>
      <c r="C2" s="168" t="s">
        <v>4</v>
      </c>
      <c r="D2" s="168" t="s">
        <v>8</v>
      </c>
      <c r="E2" s="67" t="s">
        <v>9</v>
      </c>
    </row>
    <row r="3" spans="1:5" ht="12.75">
      <c r="A3" s="68" t="s">
        <v>25</v>
      </c>
      <c r="B3" s="69" t="s">
        <v>75</v>
      </c>
      <c r="C3" s="169">
        <v>35</v>
      </c>
      <c r="D3" s="170">
        <v>60</v>
      </c>
      <c r="E3" s="69" t="s">
        <v>109</v>
      </c>
    </row>
    <row r="4" spans="1:5" ht="12.75">
      <c r="A4" s="68" t="s">
        <v>26</v>
      </c>
      <c r="B4" s="69" t="s">
        <v>76</v>
      </c>
      <c r="C4" s="169">
        <v>42.5</v>
      </c>
      <c r="D4" s="170">
        <v>41</v>
      </c>
      <c r="E4" s="159" t="s">
        <v>64</v>
      </c>
    </row>
    <row r="5" spans="1:5" ht="12.75">
      <c r="A5" s="68" t="s">
        <v>27</v>
      </c>
      <c r="B5" s="69" t="s">
        <v>106</v>
      </c>
      <c r="C5" s="169">
        <v>50</v>
      </c>
      <c r="D5" s="170">
        <v>32</v>
      </c>
      <c r="E5" s="69" t="s">
        <v>107</v>
      </c>
    </row>
    <row r="6" spans="1:5" ht="12.75">
      <c r="A6" s="68" t="s">
        <v>28</v>
      </c>
      <c r="B6" s="69" t="s">
        <v>77</v>
      </c>
      <c r="C6" s="169">
        <v>55</v>
      </c>
      <c r="D6" s="170">
        <v>19</v>
      </c>
      <c r="E6" s="69" t="s">
        <v>64</v>
      </c>
    </row>
    <row r="7" spans="1:5" ht="12.75">
      <c r="A7" s="68" t="s">
        <v>17</v>
      </c>
      <c r="B7" s="69" t="s">
        <v>54</v>
      </c>
      <c r="C7" s="169">
        <v>62.5</v>
      </c>
      <c r="D7" s="170">
        <v>53</v>
      </c>
      <c r="E7" s="69" t="s">
        <v>102</v>
      </c>
    </row>
    <row r="8" spans="1:5" ht="12.75">
      <c r="A8" s="68" t="s">
        <v>18</v>
      </c>
      <c r="B8" s="69" t="s">
        <v>56</v>
      </c>
      <c r="C8" s="169">
        <v>70</v>
      </c>
      <c r="D8" s="170">
        <v>46</v>
      </c>
      <c r="E8" s="69" t="s">
        <v>64</v>
      </c>
    </row>
    <row r="9" spans="1:5" ht="12.75">
      <c r="A9" s="68" t="s">
        <v>19</v>
      </c>
      <c r="B9" s="69" t="s">
        <v>103</v>
      </c>
      <c r="C9" s="169">
        <v>77.5</v>
      </c>
      <c r="D9" s="170">
        <v>45</v>
      </c>
      <c r="E9" s="69" t="s">
        <v>104</v>
      </c>
    </row>
    <row r="10" spans="1:5" ht="12.75">
      <c r="A10" s="68" t="s">
        <v>20</v>
      </c>
      <c r="B10" s="69" t="s">
        <v>49</v>
      </c>
      <c r="C10" s="169">
        <v>85</v>
      </c>
      <c r="D10" s="170">
        <v>48</v>
      </c>
      <c r="E10" s="69" t="s">
        <v>97</v>
      </c>
    </row>
    <row r="11" spans="1:5" ht="12.75">
      <c r="A11" s="68" t="s">
        <v>21</v>
      </c>
      <c r="B11" s="69" t="s">
        <v>29</v>
      </c>
      <c r="C11" s="169">
        <v>100</v>
      </c>
      <c r="D11" s="170">
        <v>37</v>
      </c>
      <c r="E11" s="69" t="s">
        <v>57</v>
      </c>
    </row>
    <row r="12" spans="1:5" ht="12.75">
      <c r="A12" s="68" t="s">
        <v>22</v>
      </c>
      <c r="B12" s="69" t="s">
        <v>58</v>
      </c>
      <c r="C12" s="169">
        <v>110</v>
      </c>
      <c r="D12" s="170">
        <v>36</v>
      </c>
      <c r="E12" s="69" t="s">
        <v>102</v>
      </c>
    </row>
    <row r="13" spans="1:5" ht="12.75">
      <c r="A13" s="68" t="s">
        <v>23</v>
      </c>
      <c r="B13" s="69" t="s">
        <v>10</v>
      </c>
      <c r="C13" s="169">
        <v>112.5</v>
      </c>
      <c r="D13" s="170">
        <v>27</v>
      </c>
      <c r="E13" s="69" t="s">
        <v>55</v>
      </c>
    </row>
    <row r="14" spans="1:5" ht="12.75">
      <c r="A14" s="68" t="s">
        <v>24</v>
      </c>
      <c r="B14" s="69" t="s">
        <v>66</v>
      </c>
      <c r="C14" s="169">
        <v>122.5</v>
      </c>
      <c r="D14" s="170">
        <v>22</v>
      </c>
      <c r="E14" s="69" t="s">
        <v>64</v>
      </c>
    </row>
    <row r="15" spans="1:5" ht="12.75">
      <c r="A15" s="65"/>
      <c r="B15" s="44"/>
      <c r="C15" s="66"/>
      <c r="D15" s="66"/>
      <c r="E15" s="44"/>
    </row>
    <row r="16" spans="1:5" ht="12.75">
      <c r="A16" s="193" t="s">
        <v>81</v>
      </c>
      <c r="B16" s="193"/>
      <c r="C16" s="193"/>
      <c r="D16" s="193"/>
      <c r="E16" s="193"/>
    </row>
    <row r="17" spans="1:5" ht="12.75" customHeight="1">
      <c r="A17" s="67" t="s">
        <v>7</v>
      </c>
      <c r="B17" s="67" t="s">
        <v>1</v>
      </c>
      <c r="C17" s="168" t="s">
        <v>4</v>
      </c>
      <c r="D17" s="168" t="s">
        <v>8</v>
      </c>
      <c r="E17" s="67" t="s">
        <v>9</v>
      </c>
    </row>
    <row r="18" spans="1:5" ht="12.75" customHeight="1">
      <c r="A18" s="68" t="s">
        <v>25</v>
      </c>
      <c r="B18" s="69" t="s">
        <v>13</v>
      </c>
      <c r="C18" s="169" t="s">
        <v>13</v>
      </c>
      <c r="D18" s="170" t="s">
        <v>13</v>
      </c>
      <c r="E18" s="69"/>
    </row>
    <row r="19" spans="1:5" ht="12.75" customHeight="1">
      <c r="A19" s="68" t="s">
        <v>26</v>
      </c>
      <c r="B19" s="69" t="s">
        <v>13</v>
      </c>
      <c r="C19" s="169" t="s">
        <v>13</v>
      </c>
      <c r="D19" s="170" t="s">
        <v>13</v>
      </c>
      <c r="E19" s="69"/>
    </row>
    <row r="20" spans="1:5" ht="12.75" customHeight="1">
      <c r="A20" s="68" t="s">
        <v>27</v>
      </c>
      <c r="B20" s="69" t="s">
        <v>13</v>
      </c>
      <c r="C20" s="169" t="s">
        <v>13</v>
      </c>
      <c r="D20" s="170" t="s">
        <v>13</v>
      </c>
      <c r="E20" s="69"/>
    </row>
    <row r="21" spans="1:5" ht="12.75" customHeight="1">
      <c r="A21" s="68" t="s">
        <v>28</v>
      </c>
      <c r="B21" s="69" t="s">
        <v>13</v>
      </c>
      <c r="C21" s="169" t="s">
        <v>13</v>
      </c>
      <c r="D21" s="170" t="s">
        <v>13</v>
      </c>
      <c r="E21" s="69"/>
    </row>
    <row r="22" spans="1:5" ht="12.75" customHeight="1">
      <c r="A22" s="68" t="s">
        <v>17</v>
      </c>
      <c r="B22" s="69" t="s">
        <v>63</v>
      </c>
      <c r="C22" s="169">
        <v>47.5</v>
      </c>
      <c r="D22" s="170">
        <v>23</v>
      </c>
      <c r="E22" s="69" t="s">
        <v>104</v>
      </c>
    </row>
    <row r="23" spans="1:5" ht="12.75" customHeight="1">
      <c r="A23" s="68" t="s">
        <v>18</v>
      </c>
      <c r="B23" s="69" t="s">
        <v>13</v>
      </c>
      <c r="C23" s="169" t="s">
        <v>13</v>
      </c>
      <c r="D23" s="170" t="s">
        <v>13</v>
      </c>
      <c r="E23" s="69"/>
    </row>
    <row r="24" spans="1:5" ht="12.75" customHeight="1">
      <c r="A24" s="68" t="s">
        <v>19</v>
      </c>
      <c r="B24" s="69" t="s">
        <v>13</v>
      </c>
      <c r="C24" s="169" t="s">
        <v>13</v>
      </c>
      <c r="D24" s="170" t="s">
        <v>13</v>
      </c>
      <c r="E24" s="69"/>
    </row>
    <row r="25" spans="1:5" ht="12.75" customHeight="1">
      <c r="A25" s="68" t="s">
        <v>20</v>
      </c>
      <c r="B25" s="69" t="s">
        <v>13</v>
      </c>
      <c r="C25" s="169" t="s">
        <v>13</v>
      </c>
      <c r="D25" s="170" t="s">
        <v>13</v>
      </c>
      <c r="E25" s="69"/>
    </row>
    <row r="26" spans="1:5" ht="12.75" customHeight="1">
      <c r="A26" s="68" t="s">
        <v>21</v>
      </c>
      <c r="B26" s="69" t="s">
        <v>13</v>
      </c>
      <c r="C26" s="169" t="s">
        <v>13</v>
      </c>
      <c r="D26" s="170" t="s">
        <v>13</v>
      </c>
      <c r="E26" s="69"/>
    </row>
    <row r="27" spans="1:5" ht="12.75" customHeight="1">
      <c r="A27" s="68" t="s">
        <v>22</v>
      </c>
      <c r="B27" s="69" t="s">
        <v>13</v>
      </c>
      <c r="C27" s="169" t="s">
        <v>13</v>
      </c>
      <c r="D27" s="170" t="s">
        <v>13</v>
      </c>
      <c r="E27" s="69"/>
    </row>
    <row r="28" spans="1:5" ht="12.75" customHeight="1">
      <c r="A28" s="68" t="s">
        <v>23</v>
      </c>
      <c r="B28" s="69" t="s">
        <v>13</v>
      </c>
      <c r="C28" s="169" t="s">
        <v>13</v>
      </c>
      <c r="D28" s="170" t="s">
        <v>13</v>
      </c>
      <c r="E28" s="69"/>
    </row>
    <row r="29" spans="1:5" ht="12.75" customHeight="1">
      <c r="A29" s="68" t="s">
        <v>24</v>
      </c>
      <c r="B29" s="69" t="s">
        <v>13</v>
      </c>
      <c r="C29" s="169" t="s">
        <v>13</v>
      </c>
      <c r="D29" s="170" t="s">
        <v>13</v>
      </c>
      <c r="E29" s="69"/>
    </row>
    <row r="30" spans="1:5" ht="12.75">
      <c r="A30" s="44"/>
      <c r="B30" s="44"/>
      <c r="C30" s="66"/>
      <c r="D30" s="66"/>
      <c r="E30" s="44"/>
    </row>
    <row r="31" spans="1:5" ht="12.75">
      <c r="A31" s="193" t="s">
        <v>80</v>
      </c>
      <c r="B31" s="193"/>
      <c r="C31" s="193"/>
      <c r="D31" s="193"/>
      <c r="E31" s="193"/>
    </row>
    <row r="32" spans="1:5" ht="12.75">
      <c r="A32" s="67" t="s">
        <v>7</v>
      </c>
      <c r="B32" s="67" t="s">
        <v>1</v>
      </c>
      <c r="C32" s="168" t="s">
        <v>4</v>
      </c>
      <c r="D32" s="168" t="s">
        <v>8</v>
      </c>
      <c r="E32" s="67" t="s">
        <v>9</v>
      </c>
    </row>
    <row r="33" spans="1:5" ht="12.75">
      <c r="A33" s="68" t="s">
        <v>25</v>
      </c>
      <c r="B33" s="69" t="s">
        <v>94</v>
      </c>
      <c r="C33" s="169">
        <v>40</v>
      </c>
      <c r="D33" s="170">
        <v>24</v>
      </c>
      <c r="E33" s="69" t="s">
        <v>108</v>
      </c>
    </row>
    <row r="34" spans="1:5" ht="12.75">
      <c r="A34" s="68" t="s">
        <v>26</v>
      </c>
      <c r="B34" s="69" t="s">
        <v>13</v>
      </c>
      <c r="C34" s="169" t="s">
        <v>13</v>
      </c>
      <c r="D34" s="170" t="s">
        <v>13</v>
      </c>
      <c r="E34" s="69"/>
    </row>
    <row r="35" spans="1:5" ht="12.75">
      <c r="A35" s="68" t="s">
        <v>27</v>
      </c>
      <c r="B35" s="69" t="s">
        <v>13</v>
      </c>
      <c r="C35" s="169" t="s">
        <v>13</v>
      </c>
      <c r="D35" s="170" t="s">
        <v>13</v>
      </c>
      <c r="E35" s="69"/>
    </row>
    <row r="36" spans="1:5" ht="12.75">
      <c r="A36" s="68" t="s">
        <v>28</v>
      </c>
      <c r="B36" s="69" t="s">
        <v>13</v>
      </c>
      <c r="C36" s="169" t="s">
        <v>13</v>
      </c>
      <c r="D36" s="170" t="s">
        <v>13</v>
      </c>
      <c r="E36" s="69"/>
    </row>
    <row r="37" spans="1:5" ht="12.75">
      <c r="A37" s="68" t="s">
        <v>17</v>
      </c>
      <c r="B37" s="69" t="s">
        <v>63</v>
      </c>
      <c r="C37" s="169">
        <v>47.5</v>
      </c>
      <c r="D37" s="170">
        <v>23</v>
      </c>
      <c r="E37" s="69" t="s">
        <v>104</v>
      </c>
    </row>
    <row r="38" spans="1:5" ht="12.75">
      <c r="A38" s="68" t="s">
        <v>18</v>
      </c>
      <c r="B38" s="69" t="s">
        <v>59</v>
      </c>
      <c r="C38" s="169">
        <v>70</v>
      </c>
      <c r="D38" s="170">
        <v>31</v>
      </c>
      <c r="E38" s="69" t="s">
        <v>55</v>
      </c>
    </row>
    <row r="39" spans="1:5" ht="12.75">
      <c r="A39" s="68" t="s">
        <v>19</v>
      </c>
      <c r="B39" s="69" t="s">
        <v>101</v>
      </c>
      <c r="C39" s="169">
        <v>72.5</v>
      </c>
      <c r="D39" s="170">
        <v>20</v>
      </c>
      <c r="E39" s="69" t="s">
        <v>55</v>
      </c>
    </row>
    <row r="40" spans="1:5" ht="12.75">
      <c r="A40" s="68" t="s">
        <v>20</v>
      </c>
      <c r="B40" s="69" t="s">
        <v>13</v>
      </c>
      <c r="C40" s="169" t="s">
        <v>13</v>
      </c>
      <c r="D40" s="170" t="s">
        <v>13</v>
      </c>
      <c r="E40" s="69"/>
    </row>
    <row r="41" spans="1:5" ht="12.75">
      <c r="A41" s="68" t="s">
        <v>21</v>
      </c>
      <c r="B41" s="69" t="s">
        <v>13</v>
      </c>
      <c r="C41" s="169" t="s">
        <v>13</v>
      </c>
      <c r="D41" s="170" t="s">
        <v>13</v>
      </c>
      <c r="E41" s="69"/>
    </row>
    <row r="42" spans="1:5" ht="12.75">
      <c r="A42" s="68" t="s">
        <v>22</v>
      </c>
      <c r="B42" s="69" t="s">
        <v>13</v>
      </c>
      <c r="C42" s="169" t="s">
        <v>13</v>
      </c>
      <c r="D42" s="170" t="s">
        <v>13</v>
      </c>
      <c r="E42" s="69"/>
    </row>
    <row r="43" spans="1:5" ht="12.75">
      <c r="A43" s="68" t="s">
        <v>23</v>
      </c>
      <c r="B43" s="69" t="s">
        <v>13</v>
      </c>
      <c r="C43" s="169" t="s">
        <v>13</v>
      </c>
      <c r="D43" s="170" t="s">
        <v>13</v>
      </c>
      <c r="E43" s="69"/>
    </row>
    <row r="44" spans="1:5" ht="12.75">
      <c r="A44" s="68" t="s">
        <v>24</v>
      </c>
      <c r="B44" s="69" t="s">
        <v>13</v>
      </c>
      <c r="C44" s="169" t="s">
        <v>13</v>
      </c>
      <c r="D44" s="170" t="s">
        <v>13</v>
      </c>
      <c r="E44" s="69"/>
    </row>
    <row r="45" ht="12.75"/>
    <row r="46" spans="1:5" ht="13.5" customHeight="1">
      <c r="A46" s="192" t="s">
        <v>79</v>
      </c>
      <c r="B46" s="193"/>
      <c r="C46" s="193"/>
      <c r="D46" s="193"/>
      <c r="E46" s="193"/>
    </row>
    <row r="47" spans="1:5" ht="13.5" customHeight="1">
      <c r="A47" s="67" t="s">
        <v>7</v>
      </c>
      <c r="B47" s="67" t="s">
        <v>1</v>
      </c>
      <c r="C47" s="168" t="s">
        <v>4</v>
      </c>
      <c r="D47" s="168" t="s">
        <v>8</v>
      </c>
      <c r="E47" s="67" t="s">
        <v>9</v>
      </c>
    </row>
    <row r="48" spans="1:5" ht="13.5" customHeight="1">
      <c r="A48" s="68" t="s">
        <v>25</v>
      </c>
      <c r="B48" s="69" t="s">
        <v>83</v>
      </c>
      <c r="C48" s="169">
        <v>40</v>
      </c>
      <c r="D48" s="170">
        <v>38</v>
      </c>
      <c r="E48" s="69" t="s">
        <v>109</v>
      </c>
    </row>
    <row r="49" spans="1:5" ht="13.5" customHeight="1">
      <c r="A49" s="68" t="s">
        <v>26</v>
      </c>
      <c r="B49" s="69" t="s">
        <v>105</v>
      </c>
      <c r="C49" s="169">
        <v>45</v>
      </c>
      <c r="D49" s="170">
        <v>14</v>
      </c>
      <c r="E49" s="69" t="s">
        <v>108</v>
      </c>
    </row>
    <row r="50" spans="1:5" ht="13.5" customHeight="1">
      <c r="A50" s="68" t="s">
        <v>27</v>
      </c>
      <c r="B50" s="69" t="s">
        <v>13</v>
      </c>
      <c r="C50" s="169" t="s">
        <v>13</v>
      </c>
      <c r="D50" s="170" t="s">
        <v>13</v>
      </c>
      <c r="E50" s="69"/>
    </row>
    <row r="51" spans="1:5" ht="13.5" customHeight="1">
      <c r="A51" s="68" t="s">
        <v>28</v>
      </c>
      <c r="B51" s="69" t="s">
        <v>13</v>
      </c>
      <c r="C51" s="169" t="s">
        <v>13</v>
      </c>
      <c r="D51" s="170" t="s">
        <v>13</v>
      </c>
      <c r="E51" s="69"/>
    </row>
    <row r="52" spans="1:5" ht="13.5" customHeight="1">
      <c r="A52" s="68" t="s">
        <v>17</v>
      </c>
      <c r="B52" s="69" t="s">
        <v>54</v>
      </c>
      <c r="C52" s="169">
        <v>62.5</v>
      </c>
      <c r="D52" s="170">
        <v>53</v>
      </c>
      <c r="E52" s="69" t="s">
        <v>102</v>
      </c>
    </row>
    <row r="53" spans="1:5" ht="13.5" customHeight="1">
      <c r="A53" s="68" t="s">
        <v>18</v>
      </c>
      <c r="B53" s="69" t="s">
        <v>67</v>
      </c>
      <c r="C53" s="169">
        <v>67.5</v>
      </c>
      <c r="D53" s="170">
        <v>23</v>
      </c>
      <c r="E53" s="69" t="s">
        <v>68</v>
      </c>
    </row>
    <row r="54" spans="1:5" ht="13.5" customHeight="1">
      <c r="A54" s="68" t="s">
        <v>19</v>
      </c>
      <c r="B54" s="69" t="s">
        <v>60</v>
      </c>
      <c r="C54" s="169">
        <v>80</v>
      </c>
      <c r="D54" s="170">
        <v>31</v>
      </c>
      <c r="E54" s="69" t="s">
        <v>61</v>
      </c>
    </row>
    <row r="55" spans="1:5" ht="13.5" customHeight="1">
      <c r="A55" s="68" t="s">
        <v>20</v>
      </c>
      <c r="B55" s="69" t="s">
        <v>60</v>
      </c>
      <c r="C55" s="169">
        <v>85</v>
      </c>
      <c r="D55" s="170">
        <v>29</v>
      </c>
      <c r="E55" s="69" t="s">
        <v>69</v>
      </c>
    </row>
    <row r="56" spans="1:5" ht="13.5" customHeight="1">
      <c r="A56" s="68" t="s">
        <v>21</v>
      </c>
      <c r="B56" s="69" t="s">
        <v>62</v>
      </c>
      <c r="C56" s="169">
        <v>92.5</v>
      </c>
      <c r="D56" s="170">
        <v>30</v>
      </c>
      <c r="E56" s="69" t="s">
        <v>104</v>
      </c>
    </row>
    <row r="57" spans="1:5" ht="13.5" customHeight="1">
      <c r="A57" s="68" t="s">
        <v>22</v>
      </c>
      <c r="B57" s="69" t="s">
        <v>10</v>
      </c>
      <c r="C57" s="169">
        <v>105</v>
      </c>
      <c r="D57" s="170">
        <v>28</v>
      </c>
      <c r="E57" s="69" t="s">
        <v>55</v>
      </c>
    </row>
    <row r="58" spans="1:5" ht="13.5" customHeight="1">
      <c r="A58" s="68" t="s">
        <v>23</v>
      </c>
      <c r="B58" s="69" t="s">
        <v>10</v>
      </c>
      <c r="C58" s="169">
        <v>112.5</v>
      </c>
      <c r="D58" s="170">
        <v>27</v>
      </c>
      <c r="E58" s="69" t="s">
        <v>55</v>
      </c>
    </row>
    <row r="59" spans="1:5" ht="13.5" customHeight="1">
      <c r="A59" s="68" t="s">
        <v>24</v>
      </c>
      <c r="B59" s="69" t="s">
        <v>70</v>
      </c>
      <c r="C59" s="169">
        <v>122.5</v>
      </c>
      <c r="D59" s="170">
        <v>5</v>
      </c>
      <c r="E59" s="69" t="s">
        <v>65</v>
      </c>
    </row>
    <row r="61" spans="1:5" ht="13.5" customHeight="1">
      <c r="A61" s="192" t="s">
        <v>78</v>
      </c>
      <c r="B61" s="193"/>
      <c r="C61" s="193"/>
      <c r="D61" s="193"/>
      <c r="E61" s="193"/>
    </row>
    <row r="62" spans="1:5" ht="13.5" customHeight="1">
      <c r="A62" s="67" t="s">
        <v>7</v>
      </c>
      <c r="B62" s="67" t="s">
        <v>1</v>
      </c>
      <c r="C62" s="168" t="s">
        <v>4</v>
      </c>
      <c r="D62" s="168" t="s">
        <v>8</v>
      </c>
      <c r="E62" s="67" t="s">
        <v>9</v>
      </c>
    </row>
    <row r="63" spans="1:5" ht="13.5" customHeight="1">
      <c r="A63" s="68" t="s">
        <v>25</v>
      </c>
      <c r="B63" s="69" t="s">
        <v>83</v>
      </c>
      <c r="C63" s="169">
        <v>40</v>
      </c>
      <c r="D63" s="170">
        <v>37</v>
      </c>
      <c r="E63" s="69" t="s">
        <v>65</v>
      </c>
    </row>
    <row r="64" spans="1:5" ht="13.5" customHeight="1">
      <c r="A64" s="68" t="s">
        <v>26</v>
      </c>
      <c r="B64" s="69" t="s">
        <v>13</v>
      </c>
      <c r="C64" s="169" t="s">
        <v>13</v>
      </c>
      <c r="D64" s="170" t="s">
        <v>13</v>
      </c>
      <c r="E64" s="69"/>
    </row>
    <row r="65" spans="1:5" ht="13.5" customHeight="1">
      <c r="A65" s="68" t="s">
        <v>27</v>
      </c>
      <c r="B65" s="69" t="s">
        <v>13</v>
      </c>
      <c r="C65" s="169" t="s">
        <v>13</v>
      </c>
      <c r="D65" s="170" t="s">
        <v>13</v>
      </c>
      <c r="E65" s="69"/>
    </row>
    <row r="66" spans="1:5" ht="13.5" customHeight="1">
      <c r="A66" s="68" t="s">
        <v>28</v>
      </c>
      <c r="B66" s="69" t="s">
        <v>13</v>
      </c>
      <c r="C66" s="169" t="s">
        <v>13</v>
      </c>
      <c r="D66" s="170" t="s">
        <v>13</v>
      </c>
      <c r="E66" s="69"/>
    </row>
    <row r="67" spans="1:5" ht="13.5" customHeight="1">
      <c r="A67" s="68" t="s">
        <v>17</v>
      </c>
      <c r="B67" s="69" t="s">
        <v>71</v>
      </c>
      <c r="C67" s="169">
        <v>62.5</v>
      </c>
      <c r="D67" s="170">
        <v>29</v>
      </c>
      <c r="E67" s="69" t="s">
        <v>72</v>
      </c>
    </row>
    <row r="68" spans="1:5" ht="13.5" customHeight="1">
      <c r="A68" s="68" t="s">
        <v>18</v>
      </c>
      <c r="B68" s="69" t="s">
        <v>67</v>
      </c>
      <c r="C68" s="169">
        <v>67.5</v>
      </c>
      <c r="D68" s="170">
        <v>23</v>
      </c>
      <c r="E68" s="69" t="s">
        <v>68</v>
      </c>
    </row>
    <row r="69" spans="1:5" ht="13.5" customHeight="1">
      <c r="A69" s="68" t="s">
        <v>19</v>
      </c>
      <c r="B69" s="69" t="s">
        <v>73</v>
      </c>
      <c r="C69" s="169">
        <v>77.5</v>
      </c>
      <c r="D69" s="170">
        <v>19</v>
      </c>
      <c r="E69" s="69" t="s">
        <v>104</v>
      </c>
    </row>
    <row r="70" spans="1:5" ht="13.5" customHeight="1">
      <c r="A70" s="68" t="s">
        <v>20</v>
      </c>
      <c r="B70" s="69" t="s">
        <v>100</v>
      </c>
      <c r="C70" s="169">
        <v>82.5</v>
      </c>
      <c r="D70" s="170">
        <v>25</v>
      </c>
      <c r="E70" s="69" t="s">
        <v>99</v>
      </c>
    </row>
    <row r="71" spans="1:5" ht="13.5" customHeight="1">
      <c r="A71" s="68" t="s">
        <v>21</v>
      </c>
      <c r="B71" s="69" t="s">
        <v>98</v>
      </c>
      <c r="C71" s="169">
        <v>100</v>
      </c>
      <c r="D71" s="170">
        <v>11</v>
      </c>
      <c r="E71" s="69" t="s">
        <v>99</v>
      </c>
    </row>
    <row r="72" spans="1:5" ht="13.5" customHeight="1">
      <c r="A72" s="68" t="s">
        <v>22</v>
      </c>
      <c r="B72" s="69" t="s">
        <v>74</v>
      </c>
      <c r="C72" s="169">
        <v>102.5</v>
      </c>
      <c r="D72" s="170">
        <v>11</v>
      </c>
      <c r="E72" s="69" t="s">
        <v>65</v>
      </c>
    </row>
    <row r="73" spans="1:5" ht="13.5" customHeight="1">
      <c r="A73" s="68" t="s">
        <v>23</v>
      </c>
      <c r="B73" s="69" t="s">
        <v>96</v>
      </c>
      <c r="C73" s="169">
        <v>112.5</v>
      </c>
      <c r="D73" s="170">
        <v>13</v>
      </c>
      <c r="E73" s="69" t="s">
        <v>95</v>
      </c>
    </row>
    <row r="74" spans="1:5" ht="13.5" customHeight="1">
      <c r="A74" s="68" t="s">
        <v>24</v>
      </c>
      <c r="B74" s="69" t="s">
        <v>13</v>
      </c>
      <c r="C74" s="169" t="s">
        <v>13</v>
      </c>
      <c r="D74" s="170" t="s">
        <v>13</v>
      </c>
      <c r="E74" s="69"/>
    </row>
  </sheetData>
  <sheetProtection/>
  <mergeCells count="5">
    <mergeCell ref="A61:E61"/>
    <mergeCell ref="A16:E16"/>
    <mergeCell ref="A1:E1"/>
    <mergeCell ref="A46:E46"/>
    <mergeCell ref="A31:E31"/>
  </mergeCells>
  <printOptions/>
  <pageMargins left="0.75" right="0.75" top="1" bottom="1" header="0.4921259845" footer="0.492125984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ul1"/>
  <dimension ref="A1:O34"/>
  <sheetViews>
    <sheetView showGridLines="0" zoomScalePageLayoutView="0" workbookViewId="0" topLeftCell="A1">
      <selection activeCell="E5" sqref="E5"/>
    </sheetView>
  </sheetViews>
  <sheetFormatPr defaultColWidth="9.140625" defaultRowHeight="12.75"/>
  <cols>
    <col min="1" max="1" width="5.140625" style="0" customWidth="1"/>
    <col min="2" max="2" width="28.28125" style="0" customWidth="1"/>
    <col min="3" max="3" width="21.421875" style="0" customWidth="1"/>
    <col min="4" max="4" width="14.7109375" style="0" customWidth="1"/>
    <col min="5" max="5" width="14.8515625" style="0" customWidth="1"/>
    <col min="6" max="6" width="8.421875" style="0" customWidth="1"/>
    <col min="7" max="7" width="7.8515625" style="0" customWidth="1"/>
    <col min="8" max="8" width="9.421875" style="0" customWidth="1"/>
    <col min="9" max="9" width="6.421875" style="0" customWidth="1"/>
    <col min="10" max="10" width="10.00390625" style="2" hidden="1" customWidth="1"/>
  </cols>
  <sheetData>
    <row r="1" spans="1:11" ht="18.75" customHeight="1">
      <c r="A1" s="73" t="s">
        <v>116</v>
      </c>
      <c r="C1" s="3"/>
      <c r="D1" s="3"/>
      <c r="E1" s="3"/>
      <c r="F1" s="3"/>
      <c r="G1" s="15"/>
      <c r="H1" s="5"/>
      <c r="I1" s="5"/>
      <c r="J1" s="14"/>
      <c r="K1" s="5"/>
    </row>
    <row r="3" spans="1:14" ht="15.75" thickBot="1">
      <c r="A3" s="184" t="s">
        <v>0</v>
      </c>
      <c r="B3" s="185" t="s">
        <v>1</v>
      </c>
      <c r="C3" s="185" t="s">
        <v>111</v>
      </c>
      <c r="D3" s="185" t="s">
        <v>31</v>
      </c>
      <c r="E3" s="186" t="s">
        <v>11</v>
      </c>
      <c r="F3" s="187" t="s">
        <v>3</v>
      </c>
      <c r="G3" s="187" t="s">
        <v>4</v>
      </c>
      <c r="H3" s="187" t="s">
        <v>5</v>
      </c>
      <c r="I3" s="187" t="s">
        <v>2</v>
      </c>
      <c r="J3" s="36" t="s">
        <v>32</v>
      </c>
      <c r="M3" s="70">
        <v>0.13500042535300238</v>
      </c>
      <c r="N3" s="70">
        <f ca="1">RAND()</f>
        <v>0.19972646689359852</v>
      </c>
    </row>
    <row r="4" spans="1:15" ht="15.75">
      <c r="A4" s="112">
        <f>IF(OR(F4="",I4=""),"",1)</f>
      </c>
      <c r="B4" s="123"/>
      <c r="C4" s="132"/>
      <c r="D4" s="177"/>
      <c r="E4" s="172"/>
      <c r="F4" s="107"/>
      <c r="G4" s="100">
        <f aca="true" t="shared" si="0" ref="G4:G23">IF(AND(B4="",F4=""),1,IF(F4="",0,CEILING(F4*0.666666,2.5)))</f>
        <v>1</v>
      </c>
      <c r="H4" s="83">
        <f aca="true" t="shared" si="1" ref="H4:H23">IF(F4="",-1,-(F4*0.666666)+G4)</f>
        <v>-1</v>
      </c>
      <c r="I4" s="150"/>
      <c r="J4" s="38">
        <f aca="true" t="shared" si="2" ref="J4:J22">IF(AND(B4="",F4="",I4=""),-1,IF(I4="",1-(G4/150+M4/100),I4))</f>
        <v>-1</v>
      </c>
      <c r="M4" s="45">
        <v>0.912255748676021</v>
      </c>
      <c r="N4" s="70">
        <f aca="true" ca="1" t="shared" si="3" ref="N4:N23">RAND()</f>
        <v>0.1519328522736192</v>
      </c>
      <c r="O4" s="2"/>
    </row>
    <row r="5" spans="1:15" ht="15.75">
      <c r="A5" s="113">
        <f aca="true" t="shared" si="4" ref="A5:A23">IF(OR(F5="",I5=""),"",A4+1)</f>
      </c>
      <c r="B5" s="120"/>
      <c r="C5" s="174"/>
      <c r="D5" s="178"/>
      <c r="E5" s="172">
        <f aca="true" ca="1" t="shared" si="5" ref="E5:E23">IF(B5="","",IF(OR(D5="",YEAR(NOW())-D5&gt;1900),"Avoin",IF(YEAR(NOW())-D5&gt;=60,60,IF(YEAR(NOW())-D5&gt;=50,50,IF(YEAR(NOW())-D5&gt;20,"Avoin",IF(YEAR(NOW())-D5&lt;=17,17,20))))))</f>
      </c>
      <c r="F5" s="108"/>
      <c r="G5" s="100">
        <f t="shared" si="0"/>
        <v>1</v>
      </c>
      <c r="H5" s="83">
        <f t="shared" si="1"/>
        <v>-1</v>
      </c>
      <c r="I5" s="149"/>
      <c r="J5" s="16">
        <f t="shared" si="2"/>
        <v>-1</v>
      </c>
      <c r="K5" s="4"/>
      <c r="L5" s="4"/>
      <c r="M5" s="45">
        <v>0.6065652474408738</v>
      </c>
      <c r="N5" s="70">
        <f ca="1" t="shared" si="3"/>
        <v>0.23993131490829533</v>
      </c>
      <c r="O5" s="2"/>
    </row>
    <row r="6" spans="1:15" ht="15.75">
      <c r="A6" s="113">
        <f t="shared" si="4"/>
      </c>
      <c r="B6" s="120"/>
      <c r="C6" s="174"/>
      <c r="D6" s="178"/>
      <c r="E6" s="172">
        <f ca="1" t="shared" si="5"/>
      </c>
      <c r="F6" s="108"/>
      <c r="G6" s="100">
        <f t="shared" si="0"/>
        <v>1</v>
      </c>
      <c r="H6" s="83">
        <f t="shared" si="1"/>
        <v>-1</v>
      </c>
      <c r="I6" s="96"/>
      <c r="J6" s="16">
        <f t="shared" si="2"/>
        <v>-1</v>
      </c>
      <c r="M6" s="45">
        <v>0.35402319282169314</v>
      </c>
      <c r="N6" s="70">
        <f ca="1" t="shared" si="3"/>
        <v>0.6166794215103559</v>
      </c>
      <c r="O6" s="2"/>
    </row>
    <row r="7" spans="1:14" ht="15.75">
      <c r="A7" s="113">
        <f t="shared" si="4"/>
      </c>
      <c r="B7" s="120"/>
      <c r="C7" s="174"/>
      <c r="D7" s="178"/>
      <c r="E7" s="172">
        <f ca="1" t="shared" si="5"/>
      </c>
      <c r="F7" s="108"/>
      <c r="G7" s="100">
        <f t="shared" si="0"/>
        <v>1</v>
      </c>
      <c r="H7" s="83">
        <f t="shared" si="1"/>
        <v>-1</v>
      </c>
      <c r="I7" s="97"/>
      <c r="J7" s="16">
        <f t="shared" si="2"/>
        <v>-1</v>
      </c>
      <c r="K7" s="4"/>
      <c r="L7" s="4"/>
      <c r="M7" s="45">
        <v>0.2386979502987332</v>
      </c>
      <c r="N7" s="70">
        <f ca="1" t="shared" si="3"/>
        <v>0.3403335564000116</v>
      </c>
    </row>
    <row r="8" spans="1:14" ht="15.75">
      <c r="A8" s="113">
        <f t="shared" si="4"/>
      </c>
      <c r="B8" s="120"/>
      <c r="C8" s="174"/>
      <c r="D8" s="178"/>
      <c r="E8" s="172">
        <f ca="1" t="shared" si="5"/>
      </c>
      <c r="F8" s="108"/>
      <c r="G8" s="100">
        <f t="shared" si="0"/>
        <v>1</v>
      </c>
      <c r="H8" s="83">
        <f t="shared" si="1"/>
        <v>-1</v>
      </c>
      <c r="I8" s="96"/>
      <c r="J8" s="16">
        <f t="shared" si="2"/>
        <v>-1</v>
      </c>
      <c r="K8" s="4"/>
      <c r="L8" s="4"/>
      <c r="M8" s="45">
        <v>0.10752854505310361</v>
      </c>
      <c r="N8" s="70">
        <f ca="1" t="shared" si="3"/>
        <v>0.2178247705915084</v>
      </c>
    </row>
    <row r="9" spans="1:14" s="4" customFormat="1" ht="15.75">
      <c r="A9" s="113">
        <f t="shared" si="4"/>
      </c>
      <c r="B9" s="120"/>
      <c r="C9" s="174"/>
      <c r="D9" s="178"/>
      <c r="E9" s="172">
        <f ca="1" t="shared" si="5"/>
      </c>
      <c r="F9" s="108"/>
      <c r="G9" s="100">
        <f t="shared" si="0"/>
        <v>1</v>
      </c>
      <c r="H9" s="83">
        <f t="shared" si="1"/>
        <v>-1</v>
      </c>
      <c r="I9" s="96"/>
      <c r="J9" s="16">
        <f t="shared" si="2"/>
        <v>-1</v>
      </c>
      <c r="M9" s="45">
        <v>0.03325587347137393</v>
      </c>
      <c r="N9" s="70">
        <f ca="1" t="shared" si="3"/>
        <v>0.7358000188043556</v>
      </c>
    </row>
    <row r="10" spans="1:14" s="4" customFormat="1" ht="15.75">
      <c r="A10" s="113">
        <f t="shared" si="4"/>
      </c>
      <c r="B10" s="120"/>
      <c r="C10" s="174"/>
      <c r="D10" s="175"/>
      <c r="E10" s="172">
        <f ca="1" t="shared" si="5"/>
      </c>
      <c r="F10" s="108"/>
      <c r="G10" s="100">
        <f t="shared" si="0"/>
        <v>1</v>
      </c>
      <c r="H10" s="83">
        <f t="shared" si="1"/>
        <v>-1</v>
      </c>
      <c r="I10" s="96"/>
      <c r="J10" s="16">
        <f t="shared" si="2"/>
        <v>-1</v>
      </c>
      <c r="K10"/>
      <c r="L10"/>
      <c r="M10" s="45">
        <v>0.45066167697492543</v>
      </c>
      <c r="N10" s="70">
        <f ca="1" t="shared" si="3"/>
        <v>0.1965464788691378</v>
      </c>
    </row>
    <row r="11" spans="1:14" s="4" customFormat="1" ht="15.75">
      <c r="A11" s="113">
        <f t="shared" si="4"/>
      </c>
      <c r="B11" s="120"/>
      <c r="C11" s="174"/>
      <c r="D11" s="175"/>
      <c r="E11" s="172">
        <f ca="1" t="shared" si="5"/>
      </c>
      <c r="F11" s="108"/>
      <c r="G11" s="100">
        <f t="shared" si="0"/>
        <v>1</v>
      </c>
      <c r="H11" s="83">
        <f t="shared" si="1"/>
        <v>-1</v>
      </c>
      <c r="I11" s="96"/>
      <c r="J11" s="16">
        <f t="shared" si="2"/>
        <v>-1</v>
      </c>
      <c r="M11" s="45">
        <v>0.5386366265432789</v>
      </c>
      <c r="N11" s="70">
        <f ca="1" t="shared" si="3"/>
        <v>0.10329069616853115</v>
      </c>
    </row>
    <row r="12" spans="1:14" s="4" customFormat="1" ht="15.75">
      <c r="A12" s="113">
        <f t="shared" si="4"/>
      </c>
      <c r="B12" s="120"/>
      <c r="C12" s="174"/>
      <c r="D12" s="175"/>
      <c r="E12" s="172">
        <f ca="1" t="shared" si="5"/>
      </c>
      <c r="F12" s="108"/>
      <c r="G12" s="100">
        <f t="shared" si="0"/>
        <v>1</v>
      </c>
      <c r="H12" s="83">
        <f t="shared" si="1"/>
        <v>-1</v>
      </c>
      <c r="I12" s="96"/>
      <c r="J12" s="16">
        <f t="shared" si="2"/>
        <v>-1</v>
      </c>
      <c r="M12" s="45">
        <v>0.32582262870191947</v>
      </c>
      <c r="N12" s="70">
        <f ca="1" t="shared" si="3"/>
        <v>0.8967285548430173</v>
      </c>
    </row>
    <row r="13" spans="1:14" s="4" customFormat="1" ht="15.75">
      <c r="A13" s="113">
        <f t="shared" si="4"/>
      </c>
      <c r="B13" s="120"/>
      <c r="C13" s="174"/>
      <c r="D13" s="175"/>
      <c r="E13" s="172">
        <f ca="1" t="shared" si="5"/>
      </c>
      <c r="F13" s="108"/>
      <c r="G13" s="100">
        <f t="shared" si="0"/>
        <v>1</v>
      </c>
      <c r="H13" s="83">
        <f t="shared" si="1"/>
        <v>-1</v>
      </c>
      <c r="I13" s="97"/>
      <c r="J13" s="16">
        <f t="shared" si="2"/>
        <v>-1</v>
      </c>
      <c r="M13" s="45">
        <v>0.9906284664559033</v>
      </c>
      <c r="N13" s="70">
        <f ca="1" t="shared" si="3"/>
        <v>0.06084753316823299</v>
      </c>
    </row>
    <row r="14" spans="1:14" s="4" customFormat="1" ht="15.75">
      <c r="A14" s="113">
        <f t="shared" si="4"/>
      </c>
      <c r="B14" s="120"/>
      <c r="C14" s="174"/>
      <c r="D14" s="175"/>
      <c r="E14" s="172">
        <f ca="1" t="shared" si="5"/>
      </c>
      <c r="F14" s="108"/>
      <c r="G14" s="100">
        <f t="shared" si="0"/>
        <v>1</v>
      </c>
      <c r="H14" s="83">
        <f t="shared" si="1"/>
        <v>-1</v>
      </c>
      <c r="I14" s="96"/>
      <c r="J14" s="16">
        <f t="shared" si="2"/>
        <v>-1</v>
      </c>
      <c r="K14"/>
      <c r="L14"/>
      <c r="M14" s="45">
        <v>0.12717716440110394</v>
      </c>
      <c r="N14" s="70">
        <f ca="1" t="shared" si="3"/>
        <v>0.08786927446509551</v>
      </c>
    </row>
    <row r="15" spans="1:14" s="4" customFormat="1" ht="15.75">
      <c r="A15" s="113">
        <f t="shared" si="4"/>
      </c>
      <c r="B15" s="120"/>
      <c r="C15" s="174"/>
      <c r="D15" s="175"/>
      <c r="E15" s="172">
        <f ca="1" t="shared" si="5"/>
      </c>
      <c r="F15" s="108"/>
      <c r="G15" s="100">
        <f t="shared" si="0"/>
        <v>1</v>
      </c>
      <c r="H15" s="83">
        <f t="shared" si="1"/>
        <v>-1</v>
      </c>
      <c r="I15" s="96"/>
      <c r="J15" s="16">
        <f t="shared" si="2"/>
        <v>-1</v>
      </c>
      <c r="M15" s="45">
        <v>0.4702131111628091</v>
      </c>
      <c r="N15" s="70">
        <f ca="1" t="shared" si="3"/>
        <v>0.37362391480569723</v>
      </c>
    </row>
    <row r="16" spans="1:14" s="4" customFormat="1" ht="15.75">
      <c r="A16" s="113">
        <f t="shared" si="4"/>
      </c>
      <c r="B16" s="120"/>
      <c r="C16" s="174"/>
      <c r="D16" s="175"/>
      <c r="E16" s="172">
        <f ca="1" t="shared" si="5"/>
      </c>
      <c r="F16" s="108"/>
      <c r="G16" s="100">
        <f t="shared" si="0"/>
        <v>1</v>
      </c>
      <c r="H16" s="83">
        <f t="shared" si="1"/>
        <v>-1</v>
      </c>
      <c r="I16" s="96"/>
      <c r="J16" s="16">
        <f t="shared" si="2"/>
        <v>-1</v>
      </c>
      <c r="M16" s="45">
        <v>0.756709916421993</v>
      </c>
      <c r="N16" s="70">
        <f ca="1" t="shared" si="3"/>
        <v>0.8018440062974277</v>
      </c>
    </row>
    <row r="17" spans="1:14" s="4" customFormat="1" ht="15.75">
      <c r="A17" s="113">
        <f t="shared" si="4"/>
      </c>
      <c r="B17" s="120"/>
      <c r="C17" s="174"/>
      <c r="D17" s="175"/>
      <c r="E17" s="172">
        <f ca="1" t="shared" si="5"/>
      </c>
      <c r="F17" s="108"/>
      <c r="G17" s="100">
        <f t="shared" si="0"/>
        <v>1</v>
      </c>
      <c r="H17" s="83">
        <f t="shared" si="1"/>
        <v>-1</v>
      </c>
      <c r="I17" s="96"/>
      <c r="J17" s="16">
        <f t="shared" si="2"/>
        <v>-1</v>
      </c>
      <c r="K17"/>
      <c r="L17"/>
      <c r="M17" s="45">
        <v>0.46441004470542424</v>
      </c>
      <c r="N17" s="70">
        <f ca="1" t="shared" si="3"/>
        <v>0.2758095466089685</v>
      </c>
    </row>
    <row r="18" spans="1:14" s="4" customFormat="1" ht="15.75">
      <c r="A18" s="113">
        <f t="shared" si="4"/>
      </c>
      <c r="B18" s="120"/>
      <c r="C18" s="174"/>
      <c r="D18" s="175"/>
      <c r="E18" s="172">
        <f ca="1" t="shared" si="5"/>
      </c>
      <c r="F18" s="108"/>
      <c r="G18" s="100">
        <f t="shared" si="0"/>
        <v>1</v>
      </c>
      <c r="H18" s="83">
        <f t="shared" si="1"/>
        <v>-1</v>
      </c>
      <c r="I18" s="97"/>
      <c r="J18" s="16">
        <f t="shared" si="2"/>
        <v>-1</v>
      </c>
      <c r="M18" s="45">
        <v>0.809754306052592</v>
      </c>
      <c r="N18" s="70">
        <f ca="1" t="shared" si="3"/>
        <v>0.5626341029132673</v>
      </c>
    </row>
    <row r="19" spans="1:14" s="4" customFormat="1" ht="15.75">
      <c r="A19" s="113">
        <f t="shared" si="4"/>
      </c>
      <c r="B19" s="120"/>
      <c r="C19" s="174"/>
      <c r="D19" s="175"/>
      <c r="E19" s="172">
        <f ca="1" t="shared" si="5"/>
      </c>
      <c r="F19" s="108"/>
      <c r="G19" s="100">
        <f t="shared" si="0"/>
        <v>1</v>
      </c>
      <c r="H19" s="83">
        <f t="shared" si="1"/>
        <v>-1</v>
      </c>
      <c r="I19" s="96"/>
      <c r="J19" s="16">
        <f t="shared" si="2"/>
        <v>-1</v>
      </c>
      <c r="M19" s="45">
        <v>0.44440516175460587</v>
      </c>
      <c r="N19" s="70">
        <f ca="1" t="shared" si="3"/>
        <v>0.42877949924480774</v>
      </c>
    </row>
    <row r="20" spans="1:14" s="4" customFormat="1" ht="15.75">
      <c r="A20" s="113">
        <f t="shared" si="4"/>
      </c>
      <c r="B20" s="120"/>
      <c r="C20" s="174"/>
      <c r="D20" s="175"/>
      <c r="E20" s="172">
        <f ca="1" t="shared" si="5"/>
      </c>
      <c r="F20" s="108"/>
      <c r="G20" s="100">
        <f t="shared" si="0"/>
        <v>1</v>
      </c>
      <c r="H20" s="83">
        <f t="shared" si="1"/>
        <v>-1</v>
      </c>
      <c r="I20" s="96"/>
      <c r="J20" s="16">
        <f t="shared" si="2"/>
        <v>-1</v>
      </c>
      <c r="M20" s="45">
        <v>0.4283451981985342</v>
      </c>
      <c r="N20" s="70">
        <f ca="1" t="shared" si="3"/>
        <v>0.3694950630808611</v>
      </c>
    </row>
    <row r="21" spans="1:14" ht="16.5" customHeight="1">
      <c r="A21" s="113">
        <f t="shared" si="4"/>
      </c>
      <c r="B21" s="120"/>
      <c r="C21" s="174"/>
      <c r="D21" s="175"/>
      <c r="E21" s="172">
        <f ca="1" t="shared" si="5"/>
      </c>
      <c r="F21" s="108"/>
      <c r="G21" s="100">
        <f t="shared" si="0"/>
        <v>1</v>
      </c>
      <c r="H21" s="83">
        <f t="shared" si="1"/>
        <v>-1</v>
      </c>
      <c r="I21" s="96"/>
      <c r="J21" s="16">
        <f t="shared" si="2"/>
        <v>-1</v>
      </c>
      <c r="K21" s="2"/>
      <c r="M21" s="45">
        <v>0.7023609148589127</v>
      </c>
      <c r="N21" s="70">
        <f ca="1" t="shared" si="3"/>
        <v>0.07460972421015377</v>
      </c>
    </row>
    <row r="22" spans="1:14" ht="16.5" customHeight="1">
      <c r="A22" s="113">
        <f t="shared" si="4"/>
      </c>
      <c r="B22" s="120"/>
      <c r="C22" s="174"/>
      <c r="D22" s="175"/>
      <c r="E22" s="172">
        <f ca="1" t="shared" si="5"/>
      </c>
      <c r="F22" s="108"/>
      <c r="G22" s="100">
        <f t="shared" si="0"/>
        <v>1</v>
      </c>
      <c r="H22" s="83">
        <f t="shared" si="1"/>
        <v>-1</v>
      </c>
      <c r="I22" s="97"/>
      <c r="J22" s="16">
        <f t="shared" si="2"/>
        <v>-1</v>
      </c>
      <c r="K22" s="2"/>
      <c r="M22" s="45">
        <v>0.05496990911073252</v>
      </c>
      <c r="N22" s="70">
        <f ca="1" t="shared" si="3"/>
        <v>0.777808686902888</v>
      </c>
    </row>
    <row r="23" spans="1:14" ht="16.5" customHeight="1" thickBot="1">
      <c r="A23" s="113">
        <f t="shared" si="4"/>
      </c>
      <c r="B23" s="121"/>
      <c r="C23" s="176"/>
      <c r="D23" s="179"/>
      <c r="E23" s="172">
        <f ca="1" t="shared" si="5"/>
      </c>
      <c r="F23" s="109"/>
      <c r="G23" s="100">
        <f t="shared" si="0"/>
        <v>1</v>
      </c>
      <c r="H23" s="83">
        <f t="shared" si="1"/>
        <v>-1</v>
      </c>
      <c r="I23" s="98"/>
      <c r="J23" s="41">
        <f>IF(AND(B23="",F23="",I23=""),-1,IF(I23="",1-(G23/150+M20/100),I23))</f>
        <v>-1</v>
      </c>
      <c r="K23" s="2"/>
      <c r="M23" s="45">
        <v>0.3640919064633996</v>
      </c>
      <c r="N23" s="70">
        <f ca="1" t="shared" si="3"/>
        <v>0.23964448877512878</v>
      </c>
    </row>
    <row r="24" ht="16.5" customHeight="1"/>
    <row r="25" spans="2:8" ht="15.75">
      <c r="B25" s="63" t="s">
        <v>30</v>
      </c>
      <c r="C25" s="138" t="str">
        <f>'Suomen ennätykset'!A1</f>
        <v>Ikäluokka Avoin</v>
      </c>
      <c r="D25" s="58">
        <f>'Suomen ennätykset'!D4</f>
        <v>41</v>
      </c>
      <c r="E25" s="19" t="str">
        <f>'Suomen ennätykset'!B4</f>
        <v>Satu Luoto</v>
      </c>
      <c r="F25" s="55"/>
      <c r="G25" s="56"/>
      <c r="H25" s="57"/>
    </row>
    <row r="26" spans="2:8" ht="15.75">
      <c r="B26" s="64" t="e">
        <f>'Suomen ennätykset'!#REF!</f>
        <v>#REF!</v>
      </c>
      <c r="C26" s="138" t="s">
        <v>48</v>
      </c>
      <c r="D26" s="58" t="str">
        <f>'Suomen ennätykset'!D19</f>
        <v>-</v>
      </c>
      <c r="E26" s="19" t="str">
        <f>'Suomen ennätykset'!B19</f>
        <v>-</v>
      </c>
      <c r="F26" s="55"/>
      <c r="G26" s="56"/>
      <c r="H26" s="57"/>
    </row>
    <row r="27" spans="2:8" ht="15.75">
      <c r="B27" s="141"/>
      <c r="C27" s="138" t="str">
        <f>'Suomen ennätykset'!A31</f>
        <v>Ikäluokka  20 v </v>
      </c>
      <c r="D27" s="58" t="str">
        <f>'Suomen ennätykset'!D34</f>
        <v>-</v>
      </c>
      <c r="E27" s="19" t="str">
        <f>'Suomen ennätykset'!B34</f>
        <v>-</v>
      </c>
      <c r="F27" s="55"/>
      <c r="G27" s="56"/>
      <c r="H27" s="57"/>
    </row>
    <row r="28" spans="2:8" ht="15.75">
      <c r="B28" s="160"/>
      <c r="C28" s="138" t="str">
        <f>'Suomen ennätykset'!A46</f>
        <v>Ikäluokka 50 v </v>
      </c>
      <c r="D28" s="58">
        <f>'Suomen ennätykset'!D49</f>
        <v>14</v>
      </c>
      <c r="E28" s="19" t="str">
        <f>'Suomen ennätykset'!B49</f>
        <v>Maija Leena Hakala</v>
      </c>
      <c r="F28" s="55"/>
      <c r="G28" s="56"/>
      <c r="H28" s="57"/>
    </row>
    <row r="29" spans="2:8" ht="15.75">
      <c r="B29" s="161"/>
      <c r="C29" s="138" t="str">
        <f>'Suomen ennätykset'!A61</f>
        <v>Ikäluokka  60 v </v>
      </c>
      <c r="D29" s="58" t="str">
        <f>'Suomen ennätykset'!D64</f>
        <v>-</v>
      </c>
      <c r="E29" s="19" t="str">
        <f>'Suomen ennätykset'!B64</f>
        <v>-</v>
      </c>
      <c r="F29" s="55"/>
      <c r="G29" s="56"/>
      <c r="H29" s="57"/>
    </row>
    <row r="30" spans="2:8" ht="12.75">
      <c r="B30" s="35"/>
      <c r="C30" s="35"/>
      <c r="D30" s="35"/>
      <c r="E30" s="35"/>
      <c r="F30" s="35"/>
      <c r="G30" s="35"/>
      <c r="H30" s="35"/>
    </row>
    <row r="31" spans="2:8" ht="12.75">
      <c r="B31" s="35"/>
      <c r="C31" s="35"/>
      <c r="D31" s="35"/>
      <c r="E31" s="35"/>
      <c r="F31" s="35"/>
      <c r="G31" s="35"/>
      <c r="H31" s="35"/>
    </row>
    <row r="32" spans="2:8" ht="12.75">
      <c r="B32" s="35"/>
      <c r="C32" s="35"/>
      <c r="D32" s="35"/>
      <c r="E32" s="35"/>
      <c r="F32" s="35"/>
      <c r="G32" s="35"/>
      <c r="H32" s="35"/>
    </row>
    <row r="33" spans="2:8" ht="12.75">
      <c r="B33" t="s">
        <v>93</v>
      </c>
      <c r="C33" s="35"/>
      <c r="D33" s="35"/>
      <c r="E33" s="35"/>
      <c r="F33" s="35"/>
      <c r="G33" s="35"/>
      <c r="H33" s="35"/>
    </row>
    <row r="34" spans="2:8" ht="12.75">
      <c r="B34" s="35"/>
      <c r="C34" s="35"/>
      <c r="D34" s="35"/>
      <c r="E34" s="35"/>
      <c r="F34" s="35"/>
      <c r="G34" s="35"/>
      <c r="H34" s="35"/>
    </row>
  </sheetData>
  <sheetProtection/>
  <protectedRanges>
    <protectedRange sqref="F4:F23 B5:C23 D5:D9" name="Alue1"/>
    <protectedRange sqref="I4:I23" name="Alue2"/>
    <protectedRange sqref="D10:D23" name="Alue1_1"/>
    <protectedRange sqref="E4:E23" name="Alue1_2"/>
    <protectedRange sqref="B4:D4" name="Alue1_3"/>
  </protectedRanges>
  <conditionalFormatting sqref="J4:J23">
    <cfRule type="cellIs" priority="1" dxfId="0" operator="lessThan" stopIfTrue="1">
      <formula>1</formula>
    </cfRule>
  </conditionalFormatting>
  <conditionalFormatting sqref="H4:H23">
    <cfRule type="cellIs" priority="2" dxfId="0" operator="equal" stopIfTrue="1">
      <formula>-1</formula>
    </cfRule>
  </conditionalFormatting>
  <conditionalFormatting sqref="G4:G23">
    <cfRule type="cellIs" priority="3" dxfId="0" operator="lessThanOrEqual" stopIfTrue="1">
      <formula>1</formula>
    </cfRule>
  </conditionalFormatting>
  <conditionalFormatting sqref="F4:F23">
    <cfRule type="cellIs" priority="4" dxfId="5" operator="lessThanOrEqual" stopIfTrue="1">
      <formula>60</formula>
    </cfRule>
    <cfRule type="cellIs" priority="5" dxfId="0" operator="greaterThan" stopIfTrue="1">
      <formula>70</formula>
    </cfRule>
  </conditionalFormatting>
  <conditionalFormatting sqref="E4:E23">
    <cfRule type="cellIs" priority="11" dxfId="4" operator="lessThanOrEqual" stopIfTrue="1">
      <formula>20</formula>
    </cfRule>
    <cfRule type="cellIs" priority="12" dxfId="3" operator="between" stopIfTrue="1">
      <formula>50</formula>
      <formula>60</formula>
    </cfRule>
  </conditionalFormatting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2"/>
  <dimension ref="A1:O33"/>
  <sheetViews>
    <sheetView showGridLines="0" zoomScalePageLayoutView="0" workbookViewId="0" topLeftCell="A1">
      <selection activeCell="B33" sqref="B33"/>
    </sheetView>
  </sheetViews>
  <sheetFormatPr defaultColWidth="9.140625" defaultRowHeight="12.75"/>
  <cols>
    <col min="1" max="1" width="5.140625" style="0" customWidth="1"/>
    <col min="2" max="2" width="28.28125" style="0" customWidth="1"/>
    <col min="3" max="3" width="21.421875" style="0" customWidth="1"/>
    <col min="4" max="4" width="14.7109375" style="0" customWidth="1"/>
    <col min="5" max="5" width="14.8515625" style="0" customWidth="1"/>
    <col min="6" max="6" width="8.421875" style="0" customWidth="1"/>
    <col min="7" max="7" width="7.8515625" style="0" customWidth="1"/>
    <col min="8" max="8" width="9.421875" style="1" customWidth="1"/>
    <col min="9" max="9" width="6.421875" style="0" customWidth="1"/>
    <col min="10" max="10" width="10.00390625" style="2" hidden="1" customWidth="1"/>
  </cols>
  <sheetData>
    <row r="1" spans="1:11" ht="18.75" customHeight="1">
      <c r="A1" s="73" t="s">
        <v>16</v>
      </c>
      <c r="C1" s="3"/>
      <c r="D1" s="3"/>
      <c r="E1" s="3"/>
      <c r="F1" s="3"/>
      <c r="G1" s="15"/>
      <c r="H1" s="5"/>
      <c r="I1" s="5"/>
      <c r="J1" s="14"/>
      <c r="K1" s="5"/>
    </row>
    <row r="2" ht="12.75">
      <c r="H2"/>
    </row>
    <row r="3" spans="1:14" ht="15.75" thickBot="1">
      <c r="A3" s="184" t="s">
        <v>0</v>
      </c>
      <c r="B3" s="185" t="s">
        <v>1</v>
      </c>
      <c r="C3" s="185" t="s">
        <v>6</v>
      </c>
      <c r="D3" s="185" t="s">
        <v>31</v>
      </c>
      <c r="E3" s="186" t="s">
        <v>11</v>
      </c>
      <c r="F3" s="187" t="s">
        <v>3</v>
      </c>
      <c r="G3" s="187" t="s">
        <v>4</v>
      </c>
      <c r="H3" s="187" t="s">
        <v>5</v>
      </c>
      <c r="I3" s="187" t="s">
        <v>2</v>
      </c>
      <c r="J3" s="36" t="s">
        <v>32</v>
      </c>
      <c r="M3" s="70">
        <v>0.6474269416047695</v>
      </c>
      <c r="N3" s="70">
        <f ca="1">RAND()</f>
        <v>0.8299661595128738</v>
      </c>
    </row>
    <row r="4" spans="1:15" ht="15.75" customHeight="1">
      <c r="A4" s="112">
        <f>IF(OR(F4="",I4=""),"",1)</f>
      </c>
      <c r="B4" s="123"/>
      <c r="C4" s="132"/>
      <c r="D4" s="177"/>
      <c r="E4" s="172">
        <f ca="1">IF(B4="","",IF(OR(D4="",YEAR(NOW())-D4&gt;1900),"Avoin",IF(YEAR(NOW())-D4&gt;=60,60,IF(YEAR(NOW())-D4&gt;=50,50,IF(YEAR(NOW())-D4&gt;20,"Avoin",IF(YEAR(NOW())-D4&lt;=17,17,20))))))</f>
      </c>
      <c r="F4" s="107"/>
      <c r="G4" s="103">
        <f aca="true" t="shared" si="0" ref="G4:G23">IF(AND(B4="",F4=""),1,IF(F4="",0,CEILING(F4*0.666666,2.5)))</f>
        <v>1</v>
      </c>
      <c r="H4" s="83">
        <f aca="true" t="shared" si="1" ref="H4:H23">IF(F4="",-1,-(F4*0.666666)+G4)</f>
        <v>-1</v>
      </c>
      <c r="I4" s="167"/>
      <c r="J4" s="16">
        <f aca="true" t="shared" si="2" ref="J4:J22">IF(AND(B4="",F4="",I4=""),-1,IF(I4="",1-(G4/150+M4/100),I4))</f>
        <v>-1</v>
      </c>
      <c r="M4" s="45">
        <v>0.682560087089815</v>
      </c>
      <c r="N4" s="70">
        <f aca="true" ca="1" t="shared" si="3" ref="N4:N23">RAND()</f>
        <v>0.587560968562622</v>
      </c>
      <c r="O4" s="2"/>
    </row>
    <row r="5" spans="1:15" ht="15.75" customHeight="1">
      <c r="A5" s="113">
        <f aca="true" t="shared" si="4" ref="A5:A23">IF(OR(F5="",I5=""),"",A4+1)</f>
      </c>
      <c r="B5" s="120"/>
      <c r="C5" s="17"/>
      <c r="D5" s="178"/>
      <c r="E5" s="172">
        <f aca="true" ca="1" t="shared" si="5" ref="E5:E23">IF(B5="","",IF(OR(D5="",YEAR(NOW())-D5&gt;1900),"Avoin",IF(YEAR(NOW())-D5&gt;=60,60,IF(YEAR(NOW())-D5&gt;=50,50,IF(YEAR(NOW())-D5&gt;20,"Avoin",IF(YEAR(NOW())-D5&lt;=17,17,20))))))</f>
      </c>
      <c r="F5" s="108"/>
      <c r="G5" s="103">
        <f t="shared" si="0"/>
        <v>1</v>
      </c>
      <c r="H5" s="83">
        <f t="shared" si="1"/>
        <v>-1</v>
      </c>
      <c r="I5" s="93"/>
      <c r="J5" s="16">
        <f t="shared" si="2"/>
        <v>-1</v>
      </c>
      <c r="M5" s="45">
        <v>0.7764481165768464</v>
      </c>
      <c r="N5" s="70">
        <f ca="1" t="shared" si="3"/>
        <v>0.761409822558254</v>
      </c>
      <c r="O5" s="2"/>
    </row>
    <row r="6" spans="1:15" ht="15.75" customHeight="1">
      <c r="A6" s="113">
        <f t="shared" si="4"/>
      </c>
      <c r="B6" s="120"/>
      <c r="C6" s="17"/>
      <c r="D6" s="178"/>
      <c r="E6" s="172">
        <f ca="1" t="shared" si="5"/>
      </c>
      <c r="F6" s="108"/>
      <c r="G6" s="103">
        <f t="shared" si="0"/>
        <v>1</v>
      </c>
      <c r="H6" s="83">
        <f t="shared" si="1"/>
        <v>-1</v>
      </c>
      <c r="I6" s="93"/>
      <c r="J6" s="16">
        <f t="shared" si="2"/>
        <v>-1</v>
      </c>
      <c r="M6" s="45">
        <v>0.6769461823903304</v>
      </c>
      <c r="N6" s="70">
        <f ca="1" t="shared" si="3"/>
        <v>0.24229685864066064</v>
      </c>
      <c r="O6" s="2"/>
    </row>
    <row r="7" spans="1:14" ht="15.75" customHeight="1">
      <c r="A7" s="113">
        <f t="shared" si="4"/>
      </c>
      <c r="B7" s="120"/>
      <c r="C7" s="17"/>
      <c r="D7" s="178"/>
      <c r="E7" s="172">
        <f ca="1" t="shared" si="5"/>
      </c>
      <c r="F7" s="108"/>
      <c r="G7" s="103">
        <f t="shared" si="0"/>
        <v>1</v>
      </c>
      <c r="H7" s="83">
        <f t="shared" si="1"/>
        <v>-1</v>
      </c>
      <c r="I7" s="93"/>
      <c r="J7" s="16">
        <f t="shared" si="2"/>
        <v>-1</v>
      </c>
      <c r="M7" s="45">
        <v>0.6093613532488702</v>
      </c>
      <c r="N7" s="70">
        <f ca="1" t="shared" si="3"/>
        <v>0.30087615734390094</v>
      </c>
    </row>
    <row r="8" spans="1:14" ht="15.75" customHeight="1">
      <c r="A8" s="113">
        <f t="shared" si="4"/>
      </c>
      <c r="B8" s="120"/>
      <c r="C8" s="17"/>
      <c r="D8" s="178"/>
      <c r="E8" s="172">
        <f ca="1" t="shared" si="5"/>
      </c>
      <c r="F8" s="108"/>
      <c r="G8" s="103">
        <f t="shared" si="0"/>
        <v>1</v>
      </c>
      <c r="H8" s="83">
        <f t="shared" si="1"/>
        <v>-1</v>
      </c>
      <c r="I8" s="94"/>
      <c r="J8" s="16">
        <f t="shared" si="2"/>
        <v>-1</v>
      </c>
      <c r="M8" s="45">
        <v>0.49613519103365933</v>
      </c>
      <c r="N8" s="70">
        <f ca="1" t="shared" si="3"/>
        <v>0.3728516222608258</v>
      </c>
    </row>
    <row r="9" spans="1:14" ht="15.75" customHeight="1">
      <c r="A9" s="113">
        <f t="shared" si="4"/>
      </c>
      <c r="B9" s="120"/>
      <c r="C9" s="17"/>
      <c r="D9" s="178"/>
      <c r="E9" s="172">
        <f ca="1" t="shared" si="5"/>
      </c>
      <c r="F9" s="108"/>
      <c r="G9" s="103">
        <f t="shared" si="0"/>
        <v>1</v>
      </c>
      <c r="H9" s="83">
        <f t="shared" si="1"/>
        <v>-1</v>
      </c>
      <c r="I9" s="94"/>
      <c r="J9" s="16">
        <f t="shared" si="2"/>
        <v>-1</v>
      </c>
      <c r="M9" s="45">
        <v>0.6337685596124074</v>
      </c>
      <c r="N9" s="70">
        <f ca="1" t="shared" si="3"/>
        <v>0.5761200906275405</v>
      </c>
    </row>
    <row r="10" spans="1:14" ht="15.75" customHeight="1">
      <c r="A10" s="113">
        <f t="shared" si="4"/>
      </c>
      <c r="B10" s="120"/>
      <c r="C10" s="17"/>
      <c r="D10" s="175"/>
      <c r="E10" s="172">
        <f ca="1" t="shared" si="5"/>
      </c>
      <c r="F10" s="108"/>
      <c r="G10" s="103">
        <f t="shared" si="0"/>
        <v>1</v>
      </c>
      <c r="H10" s="83">
        <f t="shared" si="1"/>
        <v>-1</v>
      </c>
      <c r="I10" s="93"/>
      <c r="J10" s="16">
        <f t="shared" si="2"/>
        <v>-1</v>
      </c>
      <c r="M10" s="45">
        <v>0.39566331843283686</v>
      </c>
      <c r="N10" s="70">
        <f ca="1" t="shared" si="3"/>
        <v>0.9455149251762007</v>
      </c>
    </row>
    <row r="11" spans="1:14" ht="15.75" customHeight="1">
      <c r="A11" s="113">
        <f t="shared" si="4"/>
      </c>
      <c r="B11" s="120"/>
      <c r="C11" s="17"/>
      <c r="D11" s="175"/>
      <c r="E11" s="172">
        <f ca="1" t="shared" si="5"/>
      </c>
      <c r="F11" s="108"/>
      <c r="G11" s="103">
        <f t="shared" si="0"/>
        <v>1</v>
      </c>
      <c r="H11" s="83">
        <f t="shared" si="1"/>
        <v>-1</v>
      </c>
      <c r="I11" s="93"/>
      <c r="J11" s="16">
        <f t="shared" si="2"/>
        <v>-1</v>
      </c>
      <c r="M11" s="45">
        <v>0.16928351102033146</v>
      </c>
      <c r="N11" s="70">
        <f ca="1" t="shared" si="3"/>
        <v>0.3246881274656863</v>
      </c>
    </row>
    <row r="12" spans="1:14" ht="15.75" customHeight="1">
      <c r="A12" s="113">
        <f t="shared" si="4"/>
      </c>
      <c r="B12" s="120"/>
      <c r="C12" s="17"/>
      <c r="D12" s="175"/>
      <c r="E12" s="172">
        <f ca="1" t="shared" si="5"/>
      </c>
      <c r="F12" s="108"/>
      <c r="G12" s="103">
        <f t="shared" si="0"/>
        <v>1</v>
      </c>
      <c r="H12" s="83">
        <f t="shared" si="1"/>
        <v>-1</v>
      </c>
      <c r="I12" s="93"/>
      <c r="J12" s="16">
        <f t="shared" si="2"/>
        <v>-1</v>
      </c>
      <c r="M12" s="45">
        <v>0.004065040836547684</v>
      </c>
      <c r="N12" s="70">
        <f ca="1" t="shared" si="3"/>
        <v>0.9520965032323514</v>
      </c>
    </row>
    <row r="13" spans="1:14" ht="15.75" customHeight="1">
      <c r="A13" s="113">
        <f t="shared" si="4"/>
      </c>
      <c r="B13" s="120"/>
      <c r="C13" s="17"/>
      <c r="D13" s="175"/>
      <c r="E13" s="172">
        <f ca="1" t="shared" si="5"/>
      </c>
      <c r="F13" s="108"/>
      <c r="G13" s="103">
        <f t="shared" si="0"/>
        <v>1</v>
      </c>
      <c r="H13" s="83">
        <f t="shared" si="1"/>
        <v>-1</v>
      </c>
      <c r="I13" s="94"/>
      <c r="J13" s="16">
        <f t="shared" si="2"/>
        <v>-1</v>
      </c>
      <c r="M13" s="45">
        <v>0.03692761634050412</v>
      </c>
      <c r="N13" s="70">
        <f ca="1" t="shared" si="3"/>
        <v>0.8319339983753884</v>
      </c>
    </row>
    <row r="14" spans="1:14" ht="15.75" customHeight="1">
      <c r="A14" s="113">
        <f t="shared" si="4"/>
      </c>
      <c r="B14" s="120"/>
      <c r="C14" s="17"/>
      <c r="D14" s="175"/>
      <c r="E14" s="172">
        <f ca="1" t="shared" si="5"/>
      </c>
      <c r="F14" s="108"/>
      <c r="G14" s="103">
        <f t="shared" si="0"/>
        <v>1</v>
      </c>
      <c r="H14" s="83">
        <f t="shared" si="1"/>
        <v>-1</v>
      </c>
      <c r="I14" s="94"/>
      <c r="J14" s="16">
        <f t="shared" si="2"/>
        <v>-1</v>
      </c>
      <c r="M14" s="45">
        <v>0.7624188676619514</v>
      </c>
      <c r="N14" s="70">
        <f ca="1" t="shared" si="3"/>
        <v>0.12313683699155797</v>
      </c>
    </row>
    <row r="15" spans="1:14" ht="15.75" customHeight="1">
      <c r="A15" s="113">
        <f t="shared" si="4"/>
      </c>
      <c r="B15" s="120"/>
      <c r="C15" s="17"/>
      <c r="D15" s="175"/>
      <c r="E15" s="172">
        <f ca="1" t="shared" si="5"/>
      </c>
      <c r="F15" s="108"/>
      <c r="G15" s="103">
        <f t="shared" si="0"/>
        <v>1</v>
      </c>
      <c r="H15" s="83">
        <f t="shared" si="1"/>
        <v>-1</v>
      </c>
      <c r="I15" s="94"/>
      <c r="J15" s="16">
        <f t="shared" si="2"/>
        <v>-1</v>
      </c>
      <c r="M15" s="45">
        <v>0.3362218176478795</v>
      </c>
      <c r="N15" s="70">
        <f ca="1" t="shared" si="3"/>
        <v>0.8602370805401056</v>
      </c>
    </row>
    <row r="16" spans="1:14" ht="15.75" customHeight="1">
      <c r="A16" s="113">
        <f t="shared" si="4"/>
      </c>
      <c r="B16" s="120"/>
      <c r="C16" s="17"/>
      <c r="D16" s="175"/>
      <c r="E16" s="172">
        <f ca="1" t="shared" si="5"/>
      </c>
      <c r="F16" s="108"/>
      <c r="G16" s="103">
        <f t="shared" si="0"/>
        <v>1</v>
      </c>
      <c r="H16" s="83">
        <f t="shared" si="1"/>
        <v>-1</v>
      </c>
      <c r="I16" s="94"/>
      <c r="J16" s="16">
        <f t="shared" si="2"/>
        <v>-1</v>
      </c>
      <c r="M16" s="45">
        <v>0.309766996550624</v>
      </c>
      <c r="N16" s="70">
        <f ca="1" t="shared" si="3"/>
        <v>0.5957509450324494</v>
      </c>
    </row>
    <row r="17" spans="1:14" ht="15.75" customHeight="1">
      <c r="A17" s="113">
        <f t="shared" si="4"/>
      </c>
      <c r="B17" s="120"/>
      <c r="C17" s="17"/>
      <c r="D17" s="175"/>
      <c r="E17" s="172">
        <f ca="1" t="shared" si="5"/>
      </c>
      <c r="F17" s="108"/>
      <c r="G17" s="103">
        <f t="shared" si="0"/>
        <v>1</v>
      </c>
      <c r="H17" s="83">
        <f t="shared" si="1"/>
        <v>-1</v>
      </c>
      <c r="I17" s="94"/>
      <c r="J17" s="16">
        <f t="shared" si="2"/>
        <v>-1</v>
      </c>
      <c r="M17" s="45">
        <v>0.5235404339299041</v>
      </c>
      <c r="N17" s="70">
        <f ca="1" t="shared" si="3"/>
        <v>0.06452473911746193</v>
      </c>
    </row>
    <row r="18" spans="1:14" ht="15.75" customHeight="1">
      <c r="A18" s="113">
        <f t="shared" si="4"/>
      </c>
      <c r="B18" s="120"/>
      <c r="C18" s="17"/>
      <c r="D18" s="175"/>
      <c r="E18" s="172">
        <f ca="1" t="shared" si="5"/>
      </c>
      <c r="F18" s="108"/>
      <c r="G18" s="103">
        <f t="shared" si="0"/>
        <v>1</v>
      </c>
      <c r="H18" s="83">
        <f t="shared" si="1"/>
        <v>-1</v>
      </c>
      <c r="I18" s="93"/>
      <c r="J18" s="16">
        <f t="shared" si="2"/>
        <v>-1</v>
      </c>
      <c r="M18" s="45">
        <v>0.9143547554799527</v>
      </c>
      <c r="N18" s="70">
        <f ca="1" t="shared" si="3"/>
        <v>0.7233760351607206</v>
      </c>
    </row>
    <row r="19" spans="1:14" ht="15.75" customHeight="1">
      <c r="A19" s="113">
        <f t="shared" si="4"/>
      </c>
      <c r="B19" s="120"/>
      <c r="C19" s="17"/>
      <c r="D19" s="175"/>
      <c r="E19" s="172">
        <f ca="1" t="shared" si="5"/>
      </c>
      <c r="F19" s="108"/>
      <c r="G19" s="103">
        <f t="shared" si="0"/>
        <v>1</v>
      </c>
      <c r="H19" s="83">
        <f t="shared" si="1"/>
        <v>-1</v>
      </c>
      <c r="I19" s="94"/>
      <c r="J19" s="16">
        <f t="shared" si="2"/>
        <v>-1</v>
      </c>
      <c r="M19" s="45">
        <v>0.4399801852268921</v>
      </c>
      <c r="N19" s="70">
        <f ca="1" t="shared" si="3"/>
        <v>0.7084483787982574</v>
      </c>
    </row>
    <row r="20" spans="1:14" ht="16.5" customHeight="1">
      <c r="A20" s="113">
        <f t="shared" si="4"/>
      </c>
      <c r="B20" s="120"/>
      <c r="C20" s="17"/>
      <c r="D20" s="175"/>
      <c r="E20" s="172">
        <f ca="1" t="shared" si="5"/>
      </c>
      <c r="F20" s="108"/>
      <c r="G20" s="103">
        <f t="shared" si="0"/>
        <v>1</v>
      </c>
      <c r="H20" s="83">
        <f t="shared" si="1"/>
        <v>-1</v>
      </c>
      <c r="I20" s="93"/>
      <c r="J20" s="16">
        <f t="shared" si="2"/>
        <v>-1</v>
      </c>
      <c r="M20" s="45">
        <v>0.9244405790659234</v>
      </c>
      <c r="N20" s="70">
        <f ca="1" t="shared" si="3"/>
        <v>0.19589895086015563</v>
      </c>
    </row>
    <row r="21" spans="1:14" ht="16.5" customHeight="1">
      <c r="A21" s="113">
        <f t="shared" si="4"/>
      </c>
      <c r="B21" s="120"/>
      <c r="C21" s="17"/>
      <c r="D21" s="175"/>
      <c r="E21" s="172">
        <f ca="1" t="shared" si="5"/>
      </c>
      <c r="F21" s="108"/>
      <c r="G21" s="103">
        <f t="shared" si="0"/>
        <v>1</v>
      </c>
      <c r="H21" s="83">
        <f t="shared" si="1"/>
        <v>-1</v>
      </c>
      <c r="I21" s="93"/>
      <c r="J21" s="16">
        <f t="shared" si="2"/>
        <v>-1</v>
      </c>
      <c r="K21" s="2"/>
      <c r="M21" s="45">
        <v>0.12307338808985335</v>
      </c>
      <c r="N21" s="70">
        <f ca="1" t="shared" si="3"/>
        <v>0.6124094715592321</v>
      </c>
    </row>
    <row r="22" spans="1:14" ht="16.5" customHeight="1">
      <c r="A22" s="113">
        <f t="shared" si="4"/>
      </c>
      <c r="B22" s="120"/>
      <c r="C22" s="17"/>
      <c r="D22" s="175"/>
      <c r="E22" s="172">
        <f ca="1" t="shared" si="5"/>
      </c>
      <c r="F22" s="108"/>
      <c r="G22" s="103">
        <f t="shared" si="0"/>
        <v>1</v>
      </c>
      <c r="H22" s="83">
        <f t="shared" si="1"/>
        <v>-1</v>
      </c>
      <c r="I22" s="93"/>
      <c r="J22" s="16">
        <f t="shared" si="2"/>
        <v>-1</v>
      </c>
      <c r="K22" s="2"/>
      <c r="M22" s="45">
        <v>0.879998672936515</v>
      </c>
      <c r="N22" s="70">
        <f ca="1" t="shared" si="3"/>
        <v>0.19952883709941016</v>
      </c>
    </row>
    <row r="23" spans="1:14" ht="16.5" customHeight="1" thickBot="1">
      <c r="A23" s="113">
        <f t="shared" si="4"/>
      </c>
      <c r="B23" s="121"/>
      <c r="C23" s="122"/>
      <c r="D23" s="179"/>
      <c r="E23" s="172">
        <f ca="1" t="shared" si="5"/>
      </c>
      <c r="F23" s="109"/>
      <c r="G23" s="103">
        <f t="shared" si="0"/>
        <v>1</v>
      </c>
      <c r="H23" s="83">
        <f t="shared" si="1"/>
        <v>-1</v>
      </c>
      <c r="I23" s="95"/>
      <c r="J23" s="41">
        <f>IF(AND(B23="",F23="",I23=""),-1,IF(I23="",1-(G23/150+M20/100),I23))</f>
        <v>-1</v>
      </c>
      <c r="K23" s="2"/>
      <c r="M23" s="45">
        <v>0.8194319945616668</v>
      </c>
      <c r="N23" s="70">
        <f ca="1" t="shared" si="3"/>
        <v>0.049912744745620685</v>
      </c>
    </row>
    <row r="24" ht="16.5" customHeight="1"/>
    <row r="25" spans="2:8" ht="15.75">
      <c r="B25" s="63" t="s">
        <v>30</v>
      </c>
      <c r="C25" s="138" t="str">
        <f>'Suomen ennätykset'!A1</f>
        <v>Ikäluokka Avoin</v>
      </c>
      <c r="D25" s="58">
        <f>'Suomen ennätykset'!D5</f>
        <v>32</v>
      </c>
      <c r="E25" s="19" t="str">
        <f>'Suomen ennätykset'!B5</f>
        <v>Tiina Voho </v>
      </c>
      <c r="F25" s="55"/>
      <c r="G25" s="56"/>
      <c r="H25" s="57"/>
    </row>
    <row r="26" spans="2:8" ht="15.75">
      <c r="B26" s="64" t="e">
        <f>'Suomen ennätykset'!#REF!</f>
        <v>#REF!</v>
      </c>
      <c r="C26" s="138" t="s">
        <v>48</v>
      </c>
      <c r="D26" s="58" t="str">
        <f>'Suomen ennätykset'!D20</f>
        <v>-</v>
      </c>
      <c r="E26" s="19" t="str">
        <f>'Suomen ennätykset'!B20</f>
        <v>-</v>
      </c>
      <c r="F26" s="55"/>
      <c r="G26" s="56"/>
      <c r="H26" s="57"/>
    </row>
    <row r="27" spans="2:8" ht="15.75">
      <c r="B27" s="141"/>
      <c r="C27" s="138" t="str">
        <f>'Suomen ennätykset'!A31</f>
        <v>Ikäluokka  20 v </v>
      </c>
      <c r="D27" s="58" t="str">
        <f>'Suomen ennätykset'!D35</f>
        <v>-</v>
      </c>
      <c r="E27" s="19" t="str">
        <f>'Suomen ennätykset'!B35</f>
        <v>-</v>
      </c>
      <c r="F27" s="55"/>
      <c r="G27" s="56"/>
      <c r="H27" s="57"/>
    </row>
    <row r="28" spans="2:8" ht="15.75">
      <c r="B28" s="160"/>
      <c r="C28" s="138" t="str">
        <f>'Suomen ennätykset'!A46</f>
        <v>Ikäluokka 50 v </v>
      </c>
      <c r="D28" s="58" t="str">
        <f>'Suomen ennätykset'!D50</f>
        <v>-</v>
      </c>
      <c r="E28" s="19" t="str">
        <f>'Suomen ennätykset'!B50</f>
        <v>-</v>
      </c>
      <c r="F28" s="55"/>
      <c r="G28" s="56"/>
      <c r="H28" s="57"/>
    </row>
    <row r="29" spans="2:8" ht="15.75">
      <c r="B29" s="161"/>
      <c r="C29" s="138" t="str">
        <f>'Suomen ennätykset'!A61</f>
        <v>Ikäluokka  60 v </v>
      </c>
      <c r="D29" s="58" t="str">
        <f>'Suomen ennätykset'!D65</f>
        <v>-</v>
      </c>
      <c r="E29" s="19" t="str">
        <f>'Suomen ennätykset'!B65</f>
        <v>-</v>
      </c>
      <c r="F29" s="55"/>
      <c r="G29" s="56"/>
      <c r="H29" s="57"/>
    </row>
    <row r="33" ht="12.75">
      <c r="B33" t="s">
        <v>93</v>
      </c>
    </row>
  </sheetData>
  <sheetProtection/>
  <protectedRanges>
    <protectedRange sqref="I4:I23" name="Alue2"/>
    <protectedRange sqref="B5:C23 F4:F23 D5:D9" name="Alue1"/>
    <protectedRange sqref="D10:D23" name="Alue1_1"/>
    <protectedRange sqref="B4:D4" name="Alue1_2"/>
    <protectedRange sqref="E4:E23" name="Alue1_3"/>
  </protectedRanges>
  <conditionalFormatting sqref="J4:J23">
    <cfRule type="cellIs" priority="1" dxfId="0" operator="lessThan" stopIfTrue="1">
      <formula>1</formula>
    </cfRule>
  </conditionalFormatting>
  <conditionalFormatting sqref="H4:H23">
    <cfRule type="cellIs" priority="2" dxfId="0" operator="equal" stopIfTrue="1">
      <formula>-1</formula>
    </cfRule>
  </conditionalFormatting>
  <conditionalFormatting sqref="G4:G23">
    <cfRule type="cellIs" priority="3" dxfId="0" operator="lessThanOrEqual" stopIfTrue="1">
      <formula>1</formula>
    </cfRule>
  </conditionalFormatting>
  <conditionalFormatting sqref="F4:F23">
    <cfRule type="cellIs" priority="4" dxfId="5" operator="lessThanOrEqual" stopIfTrue="1">
      <formula>70</formula>
    </cfRule>
    <cfRule type="cellIs" priority="5" dxfId="5" operator="greaterThan" stopIfTrue="1">
      <formula>80</formula>
    </cfRule>
  </conditionalFormatting>
  <conditionalFormatting sqref="E4:E23">
    <cfRule type="cellIs" priority="11" dxfId="4" operator="lessThanOrEqual" stopIfTrue="1">
      <formula>20</formula>
    </cfRule>
    <cfRule type="cellIs" priority="12" dxfId="3" operator="between" stopIfTrue="1">
      <formula>50</formula>
      <formula>60</formula>
    </cfRule>
  </conditionalFormatting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ul10"/>
  <dimension ref="A1:O33"/>
  <sheetViews>
    <sheetView showGridLines="0" zoomScalePageLayoutView="0" workbookViewId="0" topLeftCell="A1">
      <selection activeCell="B26" sqref="B26"/>
    </sheetView>
  </sheetViews>
  <sheetFormatPr defaultColWidth="9.140625" defaultRowHeight="12.75"/>
  <cols>
    <col min="1" max="1" width="5.140625" style="0" customWidth="1"/>
    <col min="2" max="2" width="28.28125" style="0" customWidth="1"/>
    <col min="3" max="3" width="21.421875" style="0" customWidth="1"/>
    <col min="4" max="4" width="14.7109375" style="0" customWidth="1"/>
    <col min="5" max="5" width="14.8515625" style="0" customWidth="1"/>
    <col min="6" max="6" width="8.421875" style="0" customWidth="1"/>
    <col min="7" max="7" width="7.8515625" style="0" customWidth="1"/>
    <col min="8" max="8" width="9.421875" style="1" customWidth="1"/>
    <col min="9" max="9" width="6.421875" style="0" customWidth="1"/>
    <col min="10" max="10" width="10.00390625" style="2" hidden="1" customWidth="1"/>
  </cols>
  <sheetData>
    <row r="1" spans="1:11" ht="18.75" customHeight="1">
      <c r="A1" s="73" t="s">
        <v>12</v>
      </c>
      <c r="C1" s="3"/>
      <c r="D1" s="3"/>
      <c r="E1" s="3"/>
      <c r="F1" s="3"/>
      <c r="G1" s="15"/>
      <c r="H1" s="5"/>
      <c r="I1" s="5"/>
      <c r="J1" s="14"/>
      <c r="K1" s="5"/>
    </row>
    <row r="2" ht="12.75">
      <c r="H2"/>
    </row>
    <row r="3" spans="1:14" ht="15.75" thickBot="1">
      <c r="A3" s="184" t="s">
        <v>0</v>
      </c>
      <c r="B3" s="185" t="s">
        <v>1</v>
      </c>
      <c r="C3" s="185" t="s">
        <v>6</v>
      </c>
      <c r="D3" s="185" t="s">
        <v>31</v>
      </c>
      <c r="E3" s="186" t="s">
        <v>11</v>
      </c>
      <c r="F3" s="187" t="s">
        <v>3</v>
      </c>
      <c r="G3" s="187" t="s">
        <v>4</v>
      </c>
      <c r="H3" s="187" t="s">
        <v>5</v>
      </c>
      <c r="I3" s="187" t="s">
        <v>2</v>
      </c>
      <c r="J3" s="36" t="s">
        <v>32</v>
      </c>
      <c r="M3" s="70">
        <v>0.05984784996870296</v>
      </c>
      <c r="N3" s="70">
        <f ca="1">RAND()</f>
        <v>0.9790472736968372</v>
      </c>
    </row>
    <row r="4" spans="1:15" ht="15.75" customHeight="1">
      <c r="A4" s="112">
        <f>IF(OR(F4="",I4=""),"",1)</f>
      </c>
      <c r="B4" s="123"/>
      <c r="C4" s="124"/>
      <c r="D4" s="177"/>
      <c r="E4" s="172">
        <f ca="1">IF(B4="","",IF(OR(D4="",YEAR(NOW())-D4&gt;1900),"Avoin",IF(YEAR(NOW())-D4&gt;=60,60,IF(YEAR(NOW())-D4&gt;=50,50,IF(YEAR(NOW())-D4&gt;20,"Avoin",IF(YEAR(NOW())-D4&lt;=17,17,20))))))</f>
      </c>
      <c r="F4" s="107"/>
      <c r="G4" s="103">
        <f>IF(AND(B4="",F4=""),1,IF(F4="",0,CEILING(F4*0.666666,2.5)))</f>
        <v>1</v>
      </c>
      <c r="H4" s="83">
        <f>IF(F4="",-1,-(F4*0.666666)+G4)</f>
        <v>-1</v>
      </c>
      <c r="I4" s="136"/>
      <c r="J4" s="38">
        <f aca="true" t="shared" si="0" ref="J4:J22">IF(AND(B4="",F4="",I4=""),-1,IF(I4="",1-(G4/150+M4/100),I4))</f>
        <v>-1</v>
      </c>
      <c r="M4" s="45">
        <v>0.5908112057022843</v>
      </c>
      <c r="N4" s="70">
        <f aca="true" ca="1" t="shared" si="1" ref="N4:N23">RAND()</f>
        <v>0.09248420393970957</v>
      </c>
      <c r="O4" s="2"/>
    </row>
    <row r="5" spans="1:15" ht="15.75" customHeight="1">
      <c r="A5" s="113">
        <f aca="true" t="shared" si="2" ref="A5:A23">IF(OR(F5="",I5=""),"",A4+1)</f>
      </c>
      <c r="B5" s="120"/>
      <c r="C5" s="17"/>
      <c r="D5" s="178"/>
      <c r="E5" s="172">
        <f aca="true" ca="1" t="shared" si="3" ref="E5:E23">IF(B5="","",IF(OR(D5="",YEAR(NOW())-D5&gt;1900),"Avoin",IF(YEAR(NOW())-D5&gt;=60,60,IF(YEAR(NOW())-D5&gt;=50,50,IF(YEAR(NOW())-D5&gt;20,"Avoin",IF(YEAR(NOW())-D5&lt;=17,17,20))))))</f>
      </c>
      <c r="F5" s="108"/>
      <c r="G5" s="103">
        <f>IF(AND(B5="",F5=""),1,IF(F5="",0,CEILING(F5*0.666666,2.5)))</f>
        <v>1</v>
      </c>
      <c r="H5" s="83">
        <f>IF(F5="",-1,-(F5*0.666666)+G5)</f>
        <v>-1</v>
      </c>
      <c r="I5" s="93"/>
      <c r="J5" s="16">
        <f t="shared" si="0"/>
        <v>-1</v>
      </c>
      <c r="M5" s="45">
        <v>0.16476636332593708</v>
      </c>
      <c r="N5" s="70">
        <f ca="1" t="shared" si="1"/>
        <v>0.6665734733391515</v>
      </c>
      <c r="O5" s="2"/>
    </row>
    <row r="6" spans="1:15" ht="15.75" customHeight="1">
      <c r="A6" s="113">
        <f t="shared" si="2"/>
      </c>
      <c r="B6" s="120"/>
      <c r="C6" s="17"/>
      <c r="D6" s="178"/>
      <c r="E6" s="172">
        <f ca="1" t="shared" si="3"/>
      </c>
      <c r="F6" s="108"/>
      <c r="G6" s="103">
        <f aca="true" t="shared" si="4" ref="G6:G22">IF(AND(B6="",F6=""),1,IF(F6="",0,CEILING(F6*0.666666,2.5)))</f>
        <v>1</v>
      </c>
      <c r="H6" s="83">
        <f aca="true" t="shared" si="5" ref="H6:H22">IF(F6="",-1,-(F6*0.666666)+G6)</f>
        <v>-1</v>
      </c>
      <c r="I6" s="93"/>
      <c r="J6" s="16">
        <f t="shared" si="0"/>
        <v>-1</v>
      </c>
      <c r="M6" s="45">
        <v>0.5931548958009705</v>
      </c>
      <c r="N6" s="70">
        <f ca="1" t="shared" si="1"/>
        <v>0.9302366438485041</v>
      </c>
      <c r="O6" s="2"/>
    </row>
    <row r="7" spans="1:14" ht="15.75" customHeight="1">
      <c r="A7" s="113">
        <f t="shared" si="2"/>
      </c>
      <c r="B7" s="120"/>
      <c r="C7" s="17"/>
      <c r="D7" s="178"/>
      <c r="E7" s="172">
        <f ca="1" t="shared" si="3"/>
      </c>
      <c r="F7" s="108"/>
      <c r="G7" s="103">
        <f t="shared" si="4"/>
        <v>1</v>
      </c>
      <c r="H7" s="83">
        <f t="shared" si="5"/>
        <v>-1</v>
      </c>
      <c r="I7" s="93"/>
      <c r="J7" s="16">
        <f t="shared" si="0"/>
        <v>-1</v>
      </c>
      <c r="M7" s="45">
        <v>0.242285402912229</v>
      </c>
      <c r="N7" s="70">
        <f ca="1" t="shared" si="1"/>
        <v>0.04850088368580163</v>
      </c>
    </row>
    <row r="8" spans="1:14" ht="15.75" customHeight="1">
      <c r="A8" s="113">
        <f t="shared" si="2"/>
      </c>
      <c r="B8" s="120"/>
      <c r="C8" s="17"/>
      <c r="D8" s="178"/>
      <c r="E8" s="172">
        <f ca="1" t="shared" si="3"/>
      </c>
      <c r="F8" s="108"/>
      <c r="G8" s="103">
        <f t="shared" si="4"/>
        <v>1</v>
      </c>
      <c r="H8" s="83">
        <f t="shared" si="5"/>
        <v>-1</v>
      </c>
      <c r="I8" s="94"/>
      <c r="J8" s="16">
        <f t="shared" si="0"/>
        <v>-1</v>
      </c>
      <c r="M8" s="45">
        <v>0.014522653077222447</v>
      </c>
      <c r="N8" s="70">
        <f ca="1" t="shared" si="1"/>
        <v>0.32087825723855</v>
      </c>
    </row>
    <row r="9" spans="1:14" ht="15.75" customHeight="1">
      <c r="A9" s="113">
        <f t="shared" si="2"/>
      </c>
      <c r="B9" s="120"/>
      <c r="C9" s="17"/>
      <c r="D9" s="178"/>
      <c r="E9" s="172">
        <f ca="1" t="shared" si="3"/>
      </c>
      <c r="F9" s="108"/>
      <c r="G9" s="103">
        <f t="shared" si="4"/>
        <v>1</v>
      </c>
      <c r="H9" s="83">
        <f t="shared" si="5"/>
        <v>-1</v>
      </c>
      <c r="I9" s="94"/>
      <c r="J9" s="16">
        <f t="shared" si="0"/>
        <v>-1</v>
      </c>
      <c r="M9" s="45">
        <v>0.581973974200197</v>
      </c>
      <c r="N9" s="70">
        <f ca="1" t="shared" si="1"/>
        <v>0.5183196576326257</v>
      </c>
    </row>
    <row r="10" spans="1:14" ht="15.75" customHeight="1">
      <c r="A10" s="113">
        <f t="shared" si="2"/>
      </c>
      <c r="B10" s="120"/>
      <c r="C10" s="17"/>
      <c r="D10" s="175"/>
      <c r="E10" s="172">
        <f ca="1" t="shared" si="3"/>
      </c>
      <c r="F10" s="108"/>
      <c r="G10" s="103">
        <f t="shared" si="4"/>
        <v>1</v>
      </c>
      <c r="H10" s="83">
        <f t="shared" si="5"/>
        <v>-1</v>
      </c>
      <c r="I10" s="93"/>
      <c r="J10" s="16">
        <f t="shared" si="0"/>
        <v>-1</v>
      </c>
      <c r="M10" s="45">
        <v>0.4030347422640532</v>
      </c>
      <c r="N10" s="70">
        <f ca="1" t="shared" si="1"/>
        <v>0.5803991257026742</v>
      </c>
    </row>
    <row r="11" spans="1:14" ht="15.75" customHeight="1">
      <c r="A11" s="113">
        <f t="shared" si="2"/>
      </c>
      <c r="B11" s="120"/>
      <c r="C11" s="17"/>
      <c r="D11" s="175"/>
      <c r="E11" s="172">
        <f ca="1" t="shared" si="3"/>
      </c>
      <c r="F11" s="108"/>
      <c r="G11" s="103">
        <f t="shared" si="4"/>
        <v>1</v>
      </c>
      <c r="H11" s="83">
        <f t="shared" si="5"/>
        <v>-1</v>
      </c>
      <c r="I11" s="93"/>
      <c r="J11" s="16">
        <f t="shared" si="0"/>
        <v>-1</v>
      </c>
      <c r="M11" s="45">
        <v>0.03438830369899604</v>
      </c>
      <c r="N11" s="70">
        <f ca="1" t="shared" si="1"/>
        <v>0.9696730858345672</v>
      </c>
    </row>
    <row r="12" spans="1:14" ht="15.75" customHeight="1">
      <c r="A12" s="113">
        <f t="shared" si="2"/>
      </c>
      <c r="B12" s="120"/>
      <c r="C12" s="17"/>
      <c r="D12" s="175"/>
      <c r="E12" s="172">
        <f ca="1" t="shared" si="3"/>
      </c>
      <c r="F12" s="108"/>
      <c r="G12" s="103">
        <f t="shared" si="4"/>
        <v>1</v>
      </c>
      <c r="H12" s="83">
        <f t="shared" si="5"/>
        <v>-1</v>
      </c>
      <c r="I12" s="93"/>
      <c r="J12" s="16">
        <f t="shared" si="0"/>
        <v>-1</v>
      </c>
      <c r="M12" s="45">
        <v>0.03011865231051747</v>
      </c>
      <c r="N12" s="70">
        <f ca="1" t="shared" si="1"/>
        <v>0.9664775722539378</v>
      </c>
    </row>
    <row r="13" spans="1:14" ht="15.75" customHeight="1">
      <c r="A13" s="113">
        <f t="shared" si="2"/>
      </c>
      <c r="B13" s="120"/>
      <c r="C13" s="17"/>
      <c r="D13" s="175"/>
      <c r="E13" s="172">
        <f ca="1" t="shared" si="3"/>
      </c>
      <c r="F13" s="108"/>
      <c r="G13" s="103">
        <f t="shared" si="4"/>
        <v>1</v>
      </c>
      <c r="H13" s="83">
        <f t="shared" si="5"/>
        <v>-1</v>
      </c>
      <c r="I13" s="94"/>
      <c r="J13" s="16">
        <f t="shared" si="0"/>
        <v>-1</v>
      </c>
      <c r="M13" s="45">
        <v>0.5374490268110714</v>
      </c>
      <c r="N13" s="70">
        <f ca="1" t="shared" si="1"/>
        <v>0.6030754041029782</v>
      </c>
    </row>
    <row r="14" spans="1:14" ht="15.75" customHeight="1">
      <c r="A14" s="113">
        <f t="shared" si="2"/>
      </c>
      <c r="B14" s="120"/>
      <c r="C14" s="17"/>
      <c r="D14" s="175"/>
      <c r="E14" s="172">
        <f ca="1" t="shared" si="3"/>
      </c>
      <c r="F14" s="108"/>
      <c r="G14" s="103">
        <f t="shared" si="4"/>
        <v>1</v>
      </c>
      <c r="H14" s="83">
        <f t="shared" si="5"/>
        <v>-1</v>
      </c>
      <c r="I14" s="94"/>
      <c r="J14" s="16">
        <f t="shared" si="0"/>
        <v>-1</v>
      </c>
      <c r="M14" s="45">
        <v>0.3782689610421013</v>
      </c>
      <c r="N14" s="70">
        <f ca="1" t="shared" si="1"/>
        <v>0.2643508236373544</v>
      </c>
    </row>
    <row r="15" spans="1:14" ht="15.75" customHeight="1">
      <c r="A15" s="113">
        <f t="shared" si="2"/>
      </c>
      <c r="B15" s="120"/>
      <c r="C15" s="17"/>
      <c r="D15" s="175"/>
      <c r="E15" s="172">
        <f ca="1" t="shared" si="3"/>
      </c>
      <c r="F15" s="108"/>
      <c r="G15" s="103">
        <f t="shared" si="4"/>
        <v>1</v>
      </c>
      <c r="H15" s="83">
        <f t="shared" si="5"/>
        <v>-1</v>
      </c>
      <c r="I15" s="94"/>
      <c r="J15" s="16">
        <f t="shared" si="0"/>
        <v>-1</v>
      </c>
      <c r="M15" s="45">
        <v>0.5872129171784488</v>
      </c>
      <c r="N15" s="70">
        <f ca="1" t="shared" si="1"/>
        <v>0.8349751700195527</v>
      </c>
    </row>
    <row r="16" spans="1:14" ht="15.75" customHeight="1">
      <c r="A16" s="113">
        <f t="shared" si="2"/>
      </c>
      <c r="B16" s="120"/>
      <c r="C16" s="17"/>
      <c r="D16" s="175"/>
      <c r="E16" s="172">
        <f ca="1" t="shared" si="3"/>
      </c>
      <c r="F16" s="108"/>
      <c r="G16" s="103">
        <f t="shared" si="4"/>
        <v>1</v>
      </c>
      <c r="H16" s="83">
        <f t="shared" si="5"/>
        <v>-1</v>
      </c>
      <c r="I16" s="94"/>
      <c r="J16" s="16">
        <f t="shared" si="0"/>
        <v>-1</v>
      </c>
      <c r="M16" s="45">
        <v>0.29833494258100757</v>
      </c>
      <c r="N16" s="70">
        <f ca="1" t="shared" si="1"/>
        <v>0.40337927850637767</v>
      </c>
    </row>
    <row r="17" spans="1:14" ht="15.75" customHeight="1">
      <c r="A17" s="113">
        <f t="shared" si="2"/>
      </c>
      <c r="B17" s="120"/>
      <c r="C17" s="17"/>
      <c r="D17" s="175"/>
      <c r="E17" s="172">
        <f ca="1" t="shared" si="3"/>
      </c>
      <c r="F17" s="108"/>
      <c r="G17" s="103">
        <f t="shared" si="4"/>
        <v>1</v>
      </c>
      <c r="H17" s="83">
        <f t="shared" si="5"/>
        <v>-1</v>
      </c>
      <c r="I17" s="94"/>
      <c r="J17" s="16">
        <f t="shared" si="0"/>
        <v>-1</v>
      </c>
      <c r="M17" s="45">
        <v>0.1167720324478152</v>
      </c>
      <c r="N17" s="70">
        <f ca="1" t="shared" si="1"/>
        <v>0.5841356450912412</v>
      </c>
    </row>
    <row r="18" spans="1:14" ht="15.75" customHeight="1">
      <c r="A18" s="113">
        <f t="shared" si="2"/>
      </c>
      <c r="B18" s="120"/>
      <c r="C18" s="17"/>
      <c r="D18" s="175"/>
      <c r="E18" s="172">
        <f ca="1" t="shared" si="3"/>
      </c>
      <c r="F18" s="108"/>
      <c r="G18" s="103">
        <f t="shared" si="4"/>
        <v>1</v>
      </c>
      <c r="H18" s="83">
        <f t="shared" si="5"/>
        <v>-1</v>
      </c>
      <c r="I18" s="93"/>
      <c r="J18" s="16">
        <f t="shared" si="0"/>
        <v>-1</v>
      </c>
      <c r="M18" s="45">
        <v>0.7264663373903864</v>
      </c>
      <c r="N18" s="70">
        <f ca="1" t="shared" si="1"/>
        <v>0.3743262999318424</v>
      </c>
    </row>
    <row r="19" spans="1:14" ht="15.75" customHeight="1">
      <c r="A19" s="113">
        <f t="shared" si="2"/>
      </c>
      <c r="B19" s="120"/>
      <c r="C19" s="17"/>
      <c r="D19" s="175"/>
      <c r="E19" s="172">
        <f ca="1" t="shared" si="3"/>
      </c>
      <c r="F19" s="108"/>
      <c r="G19" s="103">
        <f t="shared" si="4"/>
        <v>1</v>
      </c>
      <c r="H19" s="83">
        <f t="shared" si="5"/>
        <v>-1</v>
      </c>
      <c r="I19" s="94"/>
      <c r="J19" s="16">
        <f t="shared" si="0"/>
        <v>-1</v>
      </c>
      <c r="M19" s="45">
        <v>0.24133816370161298</v>
      </c>
      <c r="N19" s="70">
        <f ca="1" t="shared" si="1"/>
        <v>0.8544679877784596</v>
      </c>
    </row>
    <row r="20" spans="1:14" ht="16.5" customHeight="1">
      <c r="A20" s="113">
        <f t="shared" si="2"/>
      </c>
      <c r="B20" s="120"/>
      <c r="C20" s="17"/>
      <c r="D20" s="175"/>
      <c r="E20" s="172">
        <f ca="1" t="shared" si="3"/>
      </c>
      <c r="F20" s="108"/>
      <c r="G20" s="103">
        <f t="shared" si="4"/>
        <v>1</v>
      </c>
      <c r="H20" s="83">
        <f t="shared" si="5"/>
        <v>-1</v>
      </c>
      <c r="I20" s="93"/>
      <c r="J20" s="16">
        <f t="shared" si="0"/>
        <v>-1</v>
      </c>
      <c r="M20" s="45">
        <v>0.7794810024405932</v>
      </c>
      <c r="N20" s="70">
        <f ca="1" t="shared" si="1"/>
        <v>0.12367638226834199</v>
      </c>
    </row>
    <row r="21" spans="1:14" ht="16.5" customHeight="1">
      <c r="A21" s="113">
        <f t="shared" si="2"/>
      </c>
      <c r="B21" s="120"/>
      <c r="C21" s="17"/>
      <c r="D21" s="175"/>
      <c r="E21" s="172">
        <f ca="1" t="shared" si="3"/>
      </c>
      <c r="F21" s="108"/>
      <c r="G21" s="103">
        <f t="shared" si="4"/>
        <v>1</v>
      </c>
      <c r="H21" s="83">
        <f t="shared" si="5"/>
        <v>-1</v>
      </c>
      <c r="I21" s="93"/>
      <c r="J21" s="16">
        <f t="shared" si="0"/>
        <v>-1</v>
      </c>
      <c r="K21" s="2"/>
      <c r="M21" s="45">
        <v>0.14535587109141979</v>
      </c>
      <c r="N21" s="70">
        <f ca="1" t="shared" si="1"/>
        <v>0.08938970898770116</v>
      </c>
    </row>
    <row r="22" spans="1:14" ht="16.5" customHeight="1">
      <c r="A22" s="113">
        <f t="shared" si="2"/>
      </c>
      <c r="B22" s="120"/>
      <c r="C22" s="17"/>
      <c r="D22" s="175"/>
      <c r="E22" s="172">
        <f ca="1" t="shared" si="3"/>
      </c>
      <c r="F22" s="108"/>
      <c r="G22" s="103">
        <f t="shared" si="4"/>
        <v>1</v>
      </c>
      <c r="H22" s="83">
        <f t="shared" si="5"/>
        <v>-1</v>
      </c>
      <c r="I22" s="93"/>
      <c r="J22" s="16">
        <f t="shared" si="0"/>
        <v>-1</v>
      </c>
      <c r="K22" s="2"/>
      <c r="M22" s="45">
        <v>0.5424695459231588</v>
      </c>
      <c r="N22" s="70">
        <f ca="1" t="shared" si="1"/>
        <v>0.39202965879940876</v>
      </c>
    </row>
    <row r="23" spans="1:14" ht="16.5" customHeight="1" thickBot="1">
      <c r="A23" s="113">
        <f t="shared" si="2"/>
      </c>
      <c r="B23" s="121"/>
      <c r="C23" s="122"/>
      <c r="D23" s="179"/>
      <c r="E23" s="172">
        <f ca="1" t="shared" si="3"/>
      </c>
      <c r="F23" s="109"/>
      <c r="G23" s="103">
        <f>IF(AND(B23="",F23=""),1,IF(F23="",0,CEILING(F23*0.666666,2.5)))</f>
        <v>1</v>
      </c>
      <c r="H23" s="83">
        <f>IF(F23="",-1,-(F23*0.666666)+G23)</f>
        <v>-1</v>
      </c>
      <c r="I23" s="95"/>
      <c r="J23" s="41">
        <f>IF(AND(B23="",F23="",I23=""),-1,IF(I23="",1-(G23/150+M20/100),I23))</f>
        <v>-1</v>
      </c>
      <c r="K23" s="2"/>
      <c r="M23" s="45">
        <v>0.29437607121176157</v>
      </c>
      <c r="N23" s="70">
        <f ca="1" t="shared" si="1"/>
        <v>0.8559082626295504</v>
      </c>
    </row>
    <row r="24" ht="16.5" customHeight="1"/>
    <row r="25" spans="2:8" ht="15.75">
      <c r="B25" s="63" t="s">
        <v>30</v>
      </c>
      <c r="C25" s="138" t="str">
        <f>'Suomen ennätykset'!A1</f>
        <v>Ikäluokka Avoin</v>
      </c>
      <c r="D25" s="58">
        <f>'Suomen ennätykset'!D6</f>
        <v>19</v>
      </c>
      <c r="E25" s="19" t="str">
        <f>'Suomen ennätykset'!B6</f>
        <v>Netta Miettinen</v>
      </c>
      <c r="F25" s="55"/>
      <c r="G25" s="56"/>
      <c r="H25" s="57"/>
    </row>
    <row r="26" spans="2:8" ht="15.75">
      <c r="B26" s="64" t="e">
        <f>'Suomen ennätykset'!#REF!</f>
        <v>#REF!</v>
      </c>
      <c r="C26" s="138" t="s">
        <v>48</v>
      </c>
      <c r="D26" s="58" t="str">
        <f>'Suomen ennätykset'!D21</f>
        <v>-</v>
      </c>
      <c r="E26" s="19" t="str">
        <f>'Suomen ennätykset'!B21</f>
        <v>-</v>
      </c>
      <c r="F26" s="55"/>
      <c r="G26" s="56"/>
      <c r="H26" s="57"/>
    </row>
    <row r="27" spans="2:8" ht="15.75">
      <c r="B27" s="141"/>
      <c r="C27" s="138" t="str">
        <f>'Suomen ennätykset'!A31</f>
        <v>Ikäluokka  20 v </v>
      </c>
      <c r="D27" s="58" t="str">
        <f>'Suomen ennätykset'!D36</f>
        <v>-</v>
      </c>
      <c r="E27" s="19" t="str">
        <f>'Suomen ennätykset'!B36</f>
        <v>-</v>
      </c>
      <c r="F27" s="55"/>
      <c r="G27" s="56"/>
      <c r="H27" s="57"/>
    </row>
    <row r="28" spans="2:8" ht="15.75">
      <c r="B28" s="160"/>
      <c r="C28" s="138" t="str">
        <f>'Suomen ennätykset'!A46</f>
        <v>Ikäluokka 50 v </v>
      </c>
      <c r="D28" s="58" t="str">
        <f>'Suomen ennätykset'!D51</f>
        <v>-</v>
      </c>
      <c r="E28" s="19" t="str">
        <f>'Suomen ennätykset'!B51</f>
        <v>-</v>
      </c>
      <c r="F28" s="55"/>
      <c r="G28" s="56"/>
      <c r="H28" s="57"/>
    </row>
    <row r="29" spans="2:8" ht="15.75">
      <c r="B29" s="161"/>
      <c r="C29" s="138" t="str">
        <f>'Suomen ennätykset'!A61</f>
        <v>Ikäluokka  60 v </v>
      </c>
      <c r="D29" s="58" t="str">
        <f>'Suomen ennätykset'!D66</f>
        <v>-</v>
      </c>
      <c r="E29" s="19" t="str">
        <f>'Suomen ennätykset'!B66</f>
        <v>-</v>
      </c>
      <c r="F29" s="55"/>
      <c r="G29" s="56"/>
      <c r="H29" s="57"/>
    </row>
    <row r="33" ht="12.75">
      <c r="B33" t="s">
        <v>93</v>
      </c>
    </row>
  </sheetData>
  <sheetProtection/>
  <protectedRanges>
    <protectedRange sqref="I4:I23" name="Alue2"/>
    <protectedRange sqref="B4:C23 F4:F23 D4:D9" name="Alue1"/>
    <protectedRange sqref="D10:D23" name="Alue1_1"/>
    <protectedRange sqref="E4:E23" name="Alue1_2"/>
  </protectedRanges>
  <conditionalFormatting sqref="J4:J23">
    <cfRule type="cellIs" priority="1" dxfId="0" operator="lessThan" stopIfTrue="1">
      <formula>1</formula>
    </cfRule>
  </conditionalFormatting>
  <conditionalFormatting sqref="H4:H23">
    <cfRule type="cellIs" priority="2" dxfId="0" operator="equal" stopIfTrue="1">
      <formula>-1</formula>
    </cfRule>
  </conditionalFormatting>
  <conditionalFormatting sqref="G4:G23">
    <cfRule type="cellIs" priority="3" dxfId="0" operator="lessThanOrEqual" stopIfTrue="1">
      <formula>1</formula>
    </cfRule>
  </conditionalFormatting>
  <conditionalFormatting sqref="F4:F23">
    <cfRule type="cellIs" priority="4" dxfId="5" operator="lessThanOrEqual" stopIfTrue="1">
      <formula>80</formula>
    </cfRule>
  </conditionalFormatting>
  <conditionalFormatting sqref="E4:E23">
    <cfRule type="cellIs" priority="9" dxfId="4" operator="lessThanOrEqual" stopIfTrue="1">
      <formula>20</formula>
    </cfRule>
    <cfRule type="cellIs" priority="10" dxfId="3" operator="between" stopIfTrue="1">
      <formula>50</formula>
      <formula>60</formula>
    </cfRule>
  </conditionalFormatting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ul3"/>
  <dimension ref="A1:O33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5.140625" style="27" customWidth="1"/>
    <col min="2" max="2" width="28.28125" style="27" customWidth="1"/>
    <col min="3" max="3" width="21.421875" style="27" customWidth="1"/>
    <col min="4" max="4" width="14.7109375" style="27" customWidth="1"/>
    <col min="5" max="5" width="14.8515625" style="27" customWidth="1"/>
    <col min="6" max="6" width="8.421875" style="27" customWidth="1"/>
    <col min="7" max="7" width="7.8515625" style="27" customWidth="1"/>
    <col min="8" max="8" width="9.421875" style="27" customWidth="1"/>
    <col min="9" max="9" width="6.421875" style="27" customWidth="1"/>
    <col min="10" max="10" width="10.00390625" style="32" hidden="1" customWidth="1"/>
    <col min="11" max="16384" width="9.140625" style="27" customWidth="1"/>
  </cols>
  <sheetData>
    <row r="1" spans="1:11" ht="18.75" customHeight="1">
      <c r="A1" s="75" t="s">
        <v>168</v>
      </c>
      <c r="C1" s="29"/>
      <c r="D1" s="29"/>
      <c r="E1" s="29"/>
      <c r="F1" s="29"/>
      <c r="G1" s="30"/>
      <c r="H1" s="28"/>
      <c r="I1" s="28"/>
      <c r="J1" s="31"/>
      <c r="K1" s="28"/>
    </row>
    <row r="3" spans="1:14" ht="15.75" thickBot="1">
      <c r="A3" s="188" t="s">
        <v>0</v>
      </c>
      <c r="B3" s="189" t="s">
        <v>1</v>
      </c>
      <c r="C3" s="189" t="s">
        <v>111</v>
      </c>
      <c r="D3" s="185" t="s">
        <v>31</v>
      </c>
      <c r="E3" s="190" t="s">
        <v>11</v>
      </c>
      <c r="F3" s="191" t="s">
        <v>3</v>
      </c>
      <c r="G3" s="191" t="s">
        <v>4</v>
      </c>
      <c r="H3" s="191" t="s">
        <v>5</v>
      </c>
      <c r="I3" s="191" t="s">
        <v>2</v>
      </c>
      <c r="J3" s="37" t="s">
        <v>32</v>
      </c>
      <c r="M3" s="72">
        <v>0.33648813825164686</v>
      </c>
      <c r="N3" s="72">
        <f ca="1">RAND()</f>
        <v>0.9789277157833685</v>
      </c>
    </row>
    <row r="4" spans="1:15" ht="15.75">
      <c r="A4" s="116">
        <f>IF(OR(F4="",I4=""),"",1)</f>
        <v>1</v>
      </c>
      <c r="B4" s="127" t="s">
        <v>123</v>
      </c>
      <c r="C4" s="202" t="s">
        <v>119</v>
      </c>
      <c r="D4" s="182"/>
      <c r="E4" s="173" t="str">
        <f ca="1">IF(B4="","",IF(OR(D4="",YEAR(NOW())-D4&gt;1900),"Avoin",IF(YEAR(NOW())-D4&gt;=60,60,IF(YEAR(NOW())-D4&gt;=50,50,IF(YEAR(NOW())-D4&gt;20,"Avoin",IF(YEAR(NOW())-D4&lt;=17,17,20))))))</f>
        <v>Avoin</v>
      </c>
      <c r="F4" s="107">
        <v>64.9</v>
      </c>
      <c r="G4" s="102">
        <f>IF(AND(B4="",F4=""),1,IF(F4="",0,CEILING(F4,2.5)))</f>
        <v>65</v>
      </c>
      <c r="H4" s="85">
        <f>IF(F4="",-1,G4-F4)</f>
        <v>0.09999999999999432</v>
      </c>
      <c r="I4" s="204">
        <v>15</v>
      </c>
      <c r="J4" s="42">
        <f>IF(AND(B4="",F4="",I4=""),-1,IF(I4="",1-(G4/150+M4/100),I4))</f>
        <v>15</v>
      </c>
      <c r="M4" s="45">
        <v>0.37102227958733297</v>
      </c>
      <c r="N4" s="72">
        <f aca="true" ca="1" t="shared" si="0" ref="N4:N23">RAND()</f>
        <v>0.813916109109416</v>
      </c>
      <c r="O4" s="32"/>
    </row>
    <row r="5" spans="1:15" ht="15.75">
      <c r="A5" s="116">
        <f aca="true" t="shared" si="1" ref="A5:A23">IF(OR(F5="",I5=""),"",A4+1)</f>
        <v>2</v>
      </c>
      <c r="B5" s="129" t="s">
        <v>120</v>
      </c>
      <c r="C5" s="33" t="s">
        <v>119</v>
      </c>
      <c r="D5" s="183"/>
      <c r="E5" s="173" t="str">
        <f ca="1">IF(B5="","",IF(OR(D5="",YEAR(NOW())-D5&gt;1900),"Avoin",IF(YEAR(NOW())-D5&gt;=60,60,IF(YEAR(NOW())-D5&gt;=50,50,IF(YEAR(NOW())-D5&gt;20,"Avoin",IF(YEAR(NOW())-D5&lt;=17,17,20))))))</f>
        <v>Avoin</v>
      </c>
      <c r="F5" s="108">
        <v>61.8</v>
      </c>
      <c r="G5" s="102">
        <f>IF(AND(B5="",F5=""),1,IF(F5="",0,CEILING(F5,2.5)))</f>
        <v>62.5</v>
      </c>
      <c r="H5" s="85">
        <f>IF(F5="",-1,G5-F5)</f>
        <v>0.7000000000000028</v>
      </c>
      <c r="I5" s="91">
        <v>12</v>
      </c>
      <c r="J5" s="34">
        <f>IF(AND(B5="",F5="",I5=""),-1,IF(I5="",1-(G5/150+M5/100),I5))</f>
        <v>12</v>
      </c>
      <c r="M5" s="45">
        <v>0.37236070808862287</v>
      </c>
      <c r="N5" s="72">
        <f ca="1" t="shared" si="0"/>
        <v>0.6353892602301092</v>
      </c>
      <c r="O5" s="32"/>
    </row>
    <row r="6" spans="1:15" ht="31.5">
      <c r="A6" s="116">
        <f t="shared" si="1"/>
        <v>3</v>
      </c>
      <c r="B6" s="129" t="s">
        <v>121</v>
      </c>
      <c r="C6" s="33" t="s">
        <v>122</v>
      </c>
      <c r="D6" s="183"/>
      <c r="E6" s="173" t="str">
        <f ca="1">IF(B6="","",IF(OR(D6="",YEAR(NOW())-D6&gt;1900),"Avoin",IF(YEAR(NOW())-D6&gt;=60,60,IF(YEAR(NOW())-D6&gt;=50,50,IF(YEAR(NOW())-D6&gt;20,"Avoin",IF(YEAR(NOW())-D6&lt;=17,17,20))))))</f>
        <v>Avoin</v>
      </c>
      <c r="F6" s="108">
        <v>63.6</v>
      </c>
      <c r="G6" s="102">
        <f>IF(AND(B6="",F6=""),1,IF(F6="",0,CEILING(F6,2.5)))</f>
        <v>65</v>
      </c>
      <c r="H6" s="85">
        <f>IF(F6="",-1,G6-F6)</f>
        <v>1.3999999999999986</v>
      </c>
      <c r="I6" s="91">
        <v>11</v>
      </c>
      <c r="J6" s="34">
        <f>IF(AND(B6="",F6="",I6=""),-1,IF(I6="",1-(G6/150+M6/100),I6))</f>
        <v>11</v>
      </c>
      <c r="M6" s="45">
        <v>0.6680149419955059</v>
      </c>
      <c r="N6" s="72">
        <f ca="1" t="shared" si="0"/>
        <v>0.5460958399282916</v>
      </c>
      <c r="O6" s="32"/>
    </row>
    <row r="7" spans="1:14" ht="15.75">
      <c r="A7" s="116">
        <f t="shared" si="1"/>
        <v>4</v>
      </c>
      <c r="B7" s="129" t="s">
        <v>124</v>
      </c>
      <c r="C7" s="33" t="s">
        <v>112</v>
      </c>
      <c r="D7" s="183"/>
      <c r="E7" s="173" t="str">
        <f ca="1">IF(B7="","",IF(OR(D7="",YEAR(NOW())-D7&gt;1900),"Avoin",IF(YEAR(NOW())-D7&gt;=60,60,IF(YEAR(NOW())-D7&gt;=50,50,IF(YEAR(NOW())-D7&gt;20,"Avoin",IF(YEAR(NOW())-D7&lt;=17,17,20))))))</f>
        <v>Avoin</v>
      </c>
      <c r="F7" s="108">
        <v>64.9</v>
      </c>
      <c r="G7" s="102">
        <f>IF(AND(B7="",F7=""),1,IF(F7="",0,CEILING(F7,2.5)))</f>
        <v>65</v>
      </c>
      <c r="H7" s="85">
        <f>IF(F7="",-1,G7-F7)</f>
        <v>0.09999999999999432</v>
      </c>
      <c r="I7" s="91">
        <v>10</v>
      </c>
      <c r="J7" s="34">
        <f>IF(AND(B7="",F7="",I7=""),-1,IF(I7="",1-(G7/150+M7/100),I7))</f>
        <v>10</v>
      </c>
      <c r="M7" s="45">
        <v>0.9193719297456944</v>
      </c>
      <c r="N7" s="72">
        <f ca="1" t="shared" si="0"/>
        <v>0.9611210227261799</v>
      </c>
    </row>
    <row r="8" spans="1:14" ht="15.75">
      <c r="A8" s="116">
        <f t="shared" si="1"/>
        <v>5</v>
      </c>
      <c r="B8" s="129" t="s">
        <v>118</v>
      </c>
      <c r="C8" s="33" t="s">
        <v>119</v>
      </c>
      <c r="D8" s="183"/>
      <c r="E8" s="173" t="str">
        <f ca="1">IF(B8="","",IF(OR(D8="",YEAR(NOW())-D8&gt;1900),"Avoin",IF(YEAR(NOW())-D8&gt;=60,60,IF(YEAR(NOW())-D8&gt;=50,50,IF(YEAR(NOW())-D8&gt;20,"Avoin",IF(YEAR(NOW())-D8&lt;=17,17,20))))))</f>
        <v>Avoin</v>
      </c>
      <c r="F8" s="108">
        <v>58.6</v>
      </c>
      <c r="G8" s="102">
        <f>IF(AND(B8="",F8=""),1,IF(F8="",0,CEILING(F8,2.5)))</f>
        <v>60</v>
      </c>
      <c r="H8" s="85">
        <f>IF(F8="",-1,G8-F8)</f>
        <v>1.3999999999999986</v>
      </c>
      <c r="I8" s="91">
        <v>8</v>
      </c>
      <c r="J8" s="34">
        <f>IF(AND(B8="",F8="",I8=""),-1,IF(I8="",1-(G8/150+M8/100),I8))</f>
        <v>8</v>
      </c>
      <c r="M8" s="45">
        <v>0.9339831976740507</v>
      </c>
      <c r="N8" s="72">
        <f ca="1" t="shared" si="0"/>
        <v>0.3910777468146047</v>
      </c>
    </row>
    <row r="9" spans="1:14" ht="15.75">
      <c r="A9" s="116">
        <f t="shared" si="1"/>
        <v>6</v>
      </c>
      <c r="B9" s="120" t="s">
        <v>117</v>
      </c>
      <c r="C9" s="174" t="s">
        <v>112</v>
      </c>
      <c r="D9" s="183"/>
      <c r="E9" s="173" t="str">
        <f ca="1">IF(B9="","",IF(OR(D9="",YEAR(NOW())-D9&gt;1900),"Avoin",IF(YEAR(NOW())-D9&gt;=60,60,IF(YEAR(NOW())-D9&gt;=50,50,IF(YEAR(NOW())-D9&gt;20,"Avoin",IF(YEAR(NOW())-D9&lt;=17,17,20))))))</f>
        <v>Avoin</v>
      </c>
      <c r="F9" s="108">
        <v>57.8</v>
      </c>
      <c r="G9" s="102">
        <v>60</v>
      </c>
      <c r="H9" s="85">
        <f>IF(F9="",-1,G9-F9)</f>
        <v>2.200000000000003</v>
      </c>
      <c r="I9" s="203">
        <v>0</v>
      </c>
      <c r="J9" s="34">
        <f>IF(AND(B9="",F9="",I9=""),-1,IF(I9="",1-(G9/150+M9/100),I9))</f>
        <v>0</v>
      </c>
      <c r="M9" s="45">
        <v>0.9721513394084806</v>
      </c>
      <c r="N9" s="72">
        <f ca="1" t="shared" si="0"/>
        <v>0.5464577065550769</v>
      </c>
    </row>
    <row r="10" spans="1:14" ht="15.75">
      <c r="A10" s="116">
        <f t="shared" si="1"/>
      </c>
      <c r="B10" s="129"/>
      <c r="C10" s="33"/>
      <c r="D10" s="175"/>
      <c r="E10" s="173">
        <f ca="1">IF(B10="","",IF(OR(D10="",YEAR(NOW())-D10&gt;1900),"Avoin",IF(YEAR(NOW())-D10&gt;=60,60,IF(YEAR(NOW())-D10&gt;=50,50,IF(YEAR(NOW())-D10&gt;20,"Avoin",IF(YEAR(NOW())-D10&lt;=17,17,20))))))</f>
      </c>
      <c r="F10" s="108"/>
      <c r="G10" s="102">
        <f>IF(AND(B10="",F10=""),1,IF(F10="",0,CEILING(F10,2.5)))</f>
        <v>1</v>
      </c>
      <c r="H10" s="85">
        <f>IF(F10="",-1,G10-F10)</f>
        <v>-1</v>
      </c>
      <c r="I10" s="91"/>
      <c r="J10" s="34">
        <f>IF(AND(B10="",F10="",I10=""),-1,IF(I10="",1-(G10/150+M10/100),I10))</f>
        <v>-1</v>
      </c>
      <c r="M10" s="45">
        <v>0.7519676021251707</v>
      </c>
      <c r="N10" s="72">
        <f ca="1" t="shared" si="0"/>
        <v>0.3028439344006648</v>
      </c>
    </row>
    <row r="11" spans="1:14" ht="15.75">
      <c r="A11" s="116">
        <f t="shared" si="1"/>
      </c>
      <c r="B11" s="129"/>
      <c r="C11" s="33"/>
      <c r="D11" s="175"/>
      <c r="E11" s="173">
        <f ca="1">IF(B11="","",IF(OR(D11="",YEAR(NOW())-D11&gt;1900),"Avoin",IF(YEAR(NOW())-D11&gt;=60,60,IF(YEAR(NOW())-D11&gt;=50,50,IF(YEAR(NOW())-D11&gt;20,"Avoin",IF(YEAR(NOW())-D11&lt;=17,17,20))))))</f>
      </c>
      <c r="F11" s="108"/>
      <c r="G11" s="102">
        <f>IF(AND(B11="",F11=""),1,IF(F11="",0,CEILING(F11,2.5)))</f>
        <v>1</v>
      </c>
      <c r="H11" s="85">
        <f>IF(F11="",-1,G11-F11)</f>
        <v>-1</v>
      </c>
      <c r="I11" s="91"/>
      <c r="J11" s="34">
        <f>IF(AND(B11="",F11="",I11=""),-1,IF(I11="",1-(G11/150+M11/100),I11))</f>
        <v>-1</v>
      </c>
      <c r="M11" s="45">
        <v>0.44332003576571566</v>
      </c>
      <c r="N11" s="72">
        <f ca="1" t="shared" si="0"/>
        <v>0.7912227996493719</v>
      </c>
    </row>
    <row r="12" spans="1:14" ht="15.75">
      <c r="A12" s="116">
        <f t="shared" si="1"/>
      </c>
      <c r="B12" s="129"/>
      <c r="C12" s="33"/>
      <c r="D12" s="175"/>
      <c r="E12" s="173">
        <f ca="1">IF(B12="","",IF(OR(D12="",YEAR(NOW())-D12&gt;1900),"Avoin",IF(YEAR(NOW())-D12&gt;=60,60,IF(YEAR(NOW())-D12&gt;=50,50,IF(YEAR(NOW())-D12&gt;20,"Avoin",IF(YEAR(NOW())-D12&lt;=17,17,20))))))</f>
      </c>
      <c r="F12" s="108"/>
      <c r="G12" s="102">
        <f>IF(AND(B12="",F12=""),1,IF(F12="",0,CEILING(F12,2.5)))</f>
        <v>1</v>
      </c>
      <c r="H12" s="85">
        <f>IF(F12="",-1,G12-F12)</f>
        <v>-1</v>
      </c>
      <c r="I12" s="91"/>
      <c r="J12" s="34">
        <f>IF(AND(B12="",F12="",I12=""),-1,IF(I12="",1-(G12/150+M12/100),I12))</f>
        <v>-1</v>
      </c>
      <c r="M12" s="45">
        <v>0.9037967012203252</v>
      </c>
      <c r="N12" s="72">
        <f ca="1" t="shared" si="0"/>
        <v>0.8479936403180084</v>
      </c>
    </row>
    <row r="13" spans="1:14" ht="15.75">
      <c r="A13" s="116">
        <f t="shared" si="1"/>
      </c>
      <c r="B13" s="129"/>
      <c r="C13" s="33"/>
      <c r="D13" s="175"/>
      <c r="E13" s="173">
        <f ca="1">IF(B13="","",IF(OR(D13="",YEAR(NOW())-D13&gt;1900),"Avoin",IF(YEAR(NOW())-D13&gt;=60,60,IF(YEAR(NOW())-D13&gt;=50,50,IF(YEAR(NOW())-D13&gt;20,"Avoin",IF(YEAR(NOW())-D13&lt;=17,17,20))))))</f>
      </c>
      <c r="F13" s="108"/>
      <c r="G13" s="102">
        <f>IF(AND(B13="",F13=""),1,IF(F13="",0,CEILING(F13,2.5)))</f>
        <v>1</v>
      </c>
      <c r="H13" s="85">
        <f>IF(F13="",-1,G13-F13)</f>
        <v>-1</v>
      </c>
      <c r="I13" s="91"/>
      <c r="J13" s="34">
        <f>IF(AND(B13="",F13="",I13=""),-1,IF(I13="",1-(G13/150+M13/100),I13))</f>
        <v>-1</v>
      </c>
      <c r="M13" s="45">
        <v>0.18281373933862888</v>
      </c>
      <c r="N13" s="72">
        <f ca="1" t="shared" si="0"/>
        <v>0.7898365835995493</v>
      </c>
    </row>
    <row r="14" spans="1:14" ht="15.75">
      <c r="A14" s="116">
        <f t="shared" si="1"/>
      </c>
      <c r="B14" s="129"/>
      <c r="C14" s="33"/>
      <c r="D14" s="175"/>
      <c r="E14" s="173">
        <f ca="1">IF(B14="","",IF(OR(D14="",YEAR(NOW())-D14&gt;1900),"Avoin",IF(YEAR(NOW())-D14&gt;=60,60,IF(YEAR(NOW())-D14&gt;=50,50,IF(YEAR(NOW())-D14&gt;20,"Avoin",IF(YEAR(NOW())-D14&lt;=17,17,20))))))</f>
      </c>
      <c r="F14" s="108"/>
      <c r="G14" s="102">
        <f>IF(AND(B14="",F14=""),1,IF(F14="",0,CEILING(F14,2.5)))</f>
        <v>1</v>
      </c>
      <c r="H14" s="85">
        <f>IF(F14="",-1,G14-F14)</f>
        <v>-1</v>
      </c>
      <c r="I14" s="91"/>
      <c r="J14" s="34">
        <f>IF(AND(B14="",F14="",I14=""),-1,IF(I14="",1-(G14/150+M14/100),I14))</f>
        <v>-1</v>
      </c>
      <c r="M14" s="45">
        <v>0.5804186338510648</v>
      </c>
      <c r="N14" s="72">
        <f ca="1" t="shared" si="0"/>
        <v>0.2814464578059521</v>
      </c>
    </row>
    <row r="15" spans="1:14" ht="15.75">
      <c r="A15" s="116">
        <f t="shared" si="1"/>
      </c>
      <c r="B15" s="129"/>
      <c r="C15" s="33"/>
      <c r="D15" s="175"/>
      <c r="E15" s="173">
        <f ca="1">IF(B15="","",IF(OR(D15="",YEAR(NOW())-D15&gt;1900),"Avoin",IF(YEAR(NOW())-D15&gt;=60,60,IF(YEAR(NOW())-D15&gt;=50,50,IF(YEAR(NOW())-D15&gt;20,"Avoin",IF(YEAR(NOW())-D15&lt;=17,17,20))))))</f>
      </c>
      <c r="F15" s="108"/>
      <c r="G15" s="102">
        <f>IF(AND(B15="",F15=""),1,IF(F15="",0,CEILING(F15,2.5)))</f>
        <v>1</v>
      </c>
      <c r="H15" s="85">
        <f>IF(F15="",-1,G15-F15)</f>
        <v>-1</v>
      </c>
      <c r="I15" s="91"/>
      <c r="J15" s="34">
        <f>IF(AND(B15="",F15="",I15=""),-1,IF(I15="",1-(G15/150+M15/100),I15))</f>
        <v>-1</v>
      </c>
      <c r="M15" s="45">
        <v>0.5564779249447549</v>
      </c>
      <c r="N15" s="72">
        <f ca="1" t="shared" si="0"/>
        <v>0.7211834034898024</v>
      </c>
    </row>
    <row r="16" spans="1:14" ht="15.75">
      <c r="A16" s="116">
        <f t="shared" si="1"/>
      </c>
      <c r="B16" s="129"/>
      <c r="C16" s="33"/>
      <c r="D16" s="175"/>
      <c r="E16" s="173">
        <f ca="1">IF(B16="","",IF(OR(D16="",YEAR(NOW())-D16&gt;1900),"Avoin",IF(YEAR(NOW())-D16&gt;=60,60,IF(YEAR(NOW())-D16&gt;=50,50,IF(YEAR(NOW())-D16&gt;20,"Avoin",IF(YEAR(NOW())-D16&lt;=17,17,20))))))</f>
      </c>
      <c r="F16" s="108"/>
      <c r="G16" s="102">
        <f>IF(AND(B16="",F16=""),1,IF(F16="",0,CEILING(F16,2.5)))</f>
        <v>1</v>
      </c>
      <c r="H16" s="85">
        <f>IF(F16="",-1,G16-F16)</f>
        <v>-1</v>
      </c>
      <c r="I16" s="91"/>
      <c r="J16" s="34">
        <f>IF(AND(B16="",F16="",I16=""),-1,IF(I16="",1-(G16/150+M16/100),I16))</f>
        <v>-1</v>
      </c>
      <c r="M16" s="45">
        <v>0.562150965313128</v>
      </c>
      <c r="N16" s="72">
        <f ca="1" t="shared" si="0"/>
        <v>0.4979984089037315</v>
      </c>
    </row>
    <row r="17" spans="1:14" ht="15.75">
      <c r="A17" s="116">
        <f t="shared" si="1"/>
      </c>
      <c r="B17" s="129"/>
      <c r="C17" s="33"/>
      <c r="D17" s="175"/>
      <c r="E17" s="173">
        <f ca="1">IF(B17="","",IF(OR(D17="",YEAR(NOW())-D17&gt;1900),"Avoin",IF(YEAR(NOW())-D17&gt;=60,60,IF(YEAR(NOW())-D17&gt;=50,50,IF(YEAR(NOW())-D17&gt;20,"Avoin",IF(YEAR(NOW())-D17&lt;=17,17,20))))))</f>
      </c>
      <c r="F17" s="108"/>
      <c r="G17" s="102">
        <f>IF(AND(B17="",F17=""),1,IF(F17="",0,CEILING(F17,2.5)))</f>
        <v>1</v>
      </c>
      <c r="H17" s="85">
        <f>IF(F17="",-1,G17-F17)</f>
        <v>-1</v>
      </c>
      <c r="I17" s="91"/>
      <c r="J17" s="34">
        <f>IF(AND(B17="",F17="",I17=""),-1,IF(I17="",1-(G17/150+M17/100),I17))</f>
        <v>-1</v>
      </c>
      <c r="M17" s="45">
        <v>0.2570768430830139</v>
      </c>
      <c r="N17" s="72">
        <f ca="1" t="shared" si="0"/>
        <v>0.9311616513415899</v>
      </c>
    </row>
    <row r="18" spans="1:14" ht="15.75">
      <c r="A18" s="116">
        <f t="shared" si="1"/>
      </c>
      <c r="B18" s="129"/>
      <c r="C18" s="33"/>
      <c r="D18" s="175"/>
      <c r="E18" s="173">
        <f ca="1">IF(B18="","",IF(OR(D18="",YEAR(NOW())-D18&gt;1900),"Avoin",IF(YEAR(NOW())-D18&gt;=60,60,IF(YEAR(NOW())-D18&gt;=50,50,IF(YEAR(NOW())-D18&gt;20,"Avoin",IF(YEAR(NOW())-D18&lt;=17,17,20))))))</f>
      </c>
      <c r="F18" s="108"/>
      <c r="G18" s="102">
        <f>IF(AND(B18="",F18=""),1,IF(F18="",0,CEILING(F18,2.5)))</f>
        <v>1</v>
      </c>
      <c r="H18" s="85">
        <f>IF(F18="",-1,G18-F18)</f>
        <v>-1</v>
      </c>
      <c r="I18" s="91"/>
      <c r="J18" s="34">
        <f>IF(AND(B18="",F18="",I18=""),-1,IF(I18="",1-(G18/150+M18/100),I18))</f>
        <v>-1</v>
      </c>
      <c r="M18" s="45">
        <v>0.44558715109292435</v>
      </c>
      <c r="N18" s="72">
        <f ca="1" t="shared" si="0"/>
        <v>0.39025637440566197</v>
      </c>
    </row>
    <row r="19" spans="1:14" ht="15.75">
      <c r="A19" s="116">
        <f t="shared" si="1"/>
      </c>
      <c r="B19" s="129"/>
      <c r="C19" s="33"/>
      <c r="D19" s="175"/>
      <c r="E19" s="173">
        <f ca="1">IF(B19="","",IF(OR(D19="",YEAR(NOW())-D19&gt;1900),"Avoin",IF(YEAR(NOW())-D19&gt;=60,60,IF(YEAR(NOW())-D19&gt;=50,50,IF(YEAR(NOW())-D19&gt;20,"Avoin",IF(YEAR(NOW())-D19&lt;=17,17,20))))))</f>
      </c>
      <c r="F19" s="108"/>
      <c r="G19" s="102">
        <f>IF(AND(B19="",F19=""),1,IF(F19="",0,CEILING(F19,2.5)))</f>
        <v>1</v>
      </c>
      <c r="H19" s="85">
        <f>IF(F19="",-1,G19-F19)</f>
        <v>-1</v>
      </c>
      <c r="I19" s="91"/>
      <c r="J19" s="34">
        <f>IF(AND(B19="",F19="",I19=""),-1,IF(I19="",1-(G19/150+M19/100),I19))</f>
        <v>-1</v>
      </c>
      <c r="M19" s="45">
        <v>0.7999058576218436</v>
      </c>
      <c r="N19" s="72">
        <f ca="1" t="shared" si="0"/>
        <v>0.9928139083775156</v>
      </c>
    </row>
    <row r="20" spans="1:14" ht="15.75">
      <c r="A20" s="116">
        <f t="shared" si="1"/>
      </c>
      <c r="B20" s="129"/>
      <c r="C20" s="33"/>
      <c r="D20" s="175"/>
      <c r="E20" s="173">
        <f ca="1">IF(B20="","",IF(OR(D20="",YEAR(NOW())-D20&gt;1900),"Avoin",IF(YEAR(NOW())-D20&gt;=60,60,IF(YEAR(NOW())-D20&gt;=50,50,IF(YEAR(NOW())-D20&gt;20,"Avoin",IF(YEAR(NOW())-D20&lt;=17,17,20))))))</f>
      </c>
      <c r="F20" s="108"/>
      <c r="G20" s="102">
        <f>IF(AND(B20="",F20=""),1,IF(F20="",0,CEILING(F20,2.5)))</f>
        <v>1</v>
      </c>
      <c r="H20" s="85">
        <f>IF(F20="",-1,G20-F20)</f>
        <v>-1</v>
      </c>
      <c r="I20" s="91"/>
      <c r="J20" s="34">
        <f>IF(AND(B20="",F20="",I20=""),-1,IF(I20="",1-(G20/150+M20/100),I20))</f>
        <v>-1</v>
      </c>
      <c r="M20" s="45">
        <v>0.30046157503886506</v>
      </c>
      <c r="N20" s="72">
        <f ca="1" t="shared" si="0"/>
        <v>0.8680137067077887</v>
      </c>
    </row>
    <row r="21" spans="1:14" ht="16.5" customHeight="1">
      <c r="A21" s="116">
        <f t="shared" si="1"/>
      </c>
      <c r="B21" s="129"/>
      <c r="C21" s="33"/>
      <c r="D21" s="175"/>
      <c r="E21" s="173">
        <f ca="1">IF(B21="","",IF(OR(D21="",YEAR(NOW())-D21&gt;1900),"Avoin",IF(YEAR(NOW())-D21&gt;=60,60,IF(YEAR(NOW())-D21&gt;=50,50,IF(YEAR(NOW())-D21&gt;20,"Avoin",IF(YEAR(NOW())-D21&lt;=17,17,20))))))</f>
      </c>
      <c r="F21" s="108"/>
      <c r="G21" s="102">
        <f>IF(AND(B21="",F21=""),1,IF(F21="",0,CEILING(F21,2.5)))</f>
        <v>1</v>
      </c>
      <c r="H21" s="85">
        <f>IF(F21="",-1,G21-F21)</f>
        <v>-1</v>
      </c>
      <c r="I21" s="91"/>
      <c r="J21" s="34">
        <f>IF(AND(B21="",F21="",I21=""),-1,IF(I21="",1-(G21/150+M21/100),I21))</f>
        <v>-1</v>
      </c>
      <c r="K21" s="32"/>
      <c r="M21" s="45">
        <v>0.7803026289046642</v>
      </c>
      <c r="N21" s="72">
        <f ca="1" t="shared" si="0"/>
        <v>0.7140340232962563</v>
      </c>
    </row>
    <row r="22" spans="1:14" ht="16.5" customHeight="1">
      <c r="A22" s="116">
        <f t="shared" si="1"/>
      </c>
      <c r="B22" s="129"/>
      <c r="C22" s="33"/>
      <c r="D22" s="175"/>
      <c r="E22" s="173">
        <f ca="1">IF(B22="","",IF(OR(D22="",YEAR(NOW())-D22&gt;1900),"Avoin",IF(YEAR(NOW())-D22&gt;=60,60,IF(YEAR(NOW())-D22&gt;=50,50,IF(YEAR(NOW())-D22&gt;20,"Avoin",IF(YEAR(NOW())-D22&lt;=17,17,20))))))</f>
      </c>
      <c r="F22" s="108"/>
      <c r="G22" s="102">
        <f>IF(AND(B22="",F22=""),1,IF(F22="",0,CEILING(F22,2.5)))</f>
        <v>1</v>
      </c>
      <c r="H22" s="85">
        <f>IF(F22="",-1,G22-F22)</f>
        <v>-1</v>
      </c>
      <c r="I22" s="91"/>
      <c r="J22" s="34">
        <f>IF(AND(B22="",F22="",I22=""),-1,IF(I22="",1-(G22/150+M22/100),I22))</f>
        <v>-1</v>
      </c>
      <c r="K22" s="32"/>
      <c r="M22" s="45">
        <v>0.12929687273112034</v>
      </c>
      <c r="N22" s="72">
        <f ca="1" t="shared" si="0"/>
        <v>0.39735325805616917</v>
      </c>
    </row>
    <row r="23" spans="1:14" ht="16.5" customHeight="1" thickBot="1">
      <c r="A23" s="116">
        <f t="shared" si="1"/>
      </c>
      <c r="B23" s="130"/>
      <c r="C23" s="131"/>
      <c r="D23" s="179"/>
      <c r="E23" s="173">
        <f ca="1">IF(B23="","",IF(OR(D23="",YEAR(NOW())-D23&gt;1900),"Avoin",IF(YEAR(NOW())-D23&gt;=60,60,IF(YEAR(NOW())-D23&gt;=50,50,IF(YEAR(NOW())-D23&gt;20,"Avoin",IF(YEAR(NOW())-D23&lt;=17,17,20))))))</f>
      </c>
      <c r="F23" s="109"/>
      <c r="G23" s="102">
        <f>IF(AND(B23="",F23=""),1,IF(F23="",0,CEILING(F23,2.5)))</f>
        <v>1</v>
      </c>
      <c r="H23" s="85">
        <f>IF(F23="",-1,G23-F23)</f>
        <v>-1</v>
      </c>
      <c r="I23" s="92"/>
      <c r="J23" s="43">
        <f>IF(AND(B23="",F23="",I23=""),-1,IF(I23="",1-(G23/150+M20/100),I23))</f>
        <v>-1</v>
      </c>
      <c r="K23" s="32"/>
      <c r="M23" s="45">
        <v>0.44765414752417065</v>
      </c>
      <c r="N23" s="72">
        <f ca="1" t="shared" si="0"/>
        <v>0.1919736368977505</v>
      </c>
    </row>
    <row r="24" ht="16.5" customHeight="1"/>
    <row r="25" spans="2:8" ht="15.75">
      <c r="B25" s="63" t="s">
        <v>30</v>
      </c>
      <c r="C25" s="138" t="str">
        <f>'Suomen ennätykset'!A1</f>
        <v>Ikäluokka Avoin</v>
      </c>
      <c r="D25" s="58">
        <f>'Suomen ennätykset'!D7</f>
        <v>53</v>
      </c>
      <c r="E25" s="19" t="str">
        <f>'Suomen ennätykset'!B7</f>
        <v>Jouni Heiskari</v>
      </c>
      <c r="F25" s="55"/>
      <c r="G25" s="56"/>
      <c r="H25" s="57"/>
    </row>
    <row r="26" spans="2:8" ht="15.75">
      <c r="B26" s="64" t="e">
        <f>'Suomen ennätykset'!#REF!</f>
        <v>#REF!</v>
      </c>
      <c r="C26" s="138" t="s">
        <v>48</v>
      </c>
      <c r="D26" s="58">
        <f>'Suomen ennätykset'!D22</f>
        <v>23</v>
      </c>
      <c r="E26" s="19" t="str">
        <f>'Suomen ennätykset'!B22</f>
        <v>Anton Kauranen</v>
      </c>
      <c r="F26" s="55"/>
      <c r="G26" s="56"/>
      <c r="H26" s="57"/>
    </row>
    <row r="27" spans="2:8" ht="15.75">
      <c r="B27" s="141"/>
      <c r="C27" s="138" t="str">
        <f>'Suomen ennätykset'!A31</f>
        <v>Ikäluokka  20 v </v>
      </c>
      <c r="D27" s="58">
        <f>'Suomen ennätykset'!D37</f>
        <v>23</v>
      </c>
      <c r="E27" s="19" t="str">
        <f>'Suomen ennätykset'!B37</f>
        <v>Anton Kauranen</v>
      </c>
      <c r="F27" s="55"/>
      <c r="G27" s="56"/>
      <c r="H27" s="57"/>
    </row>
    <row r="28" spans="2:8" ht="15.75">
      <c r="B28" s="160"/>
      <c r="C28" s="138" t="str">
        <f>'Suomen ennätykset'!A46</f>
        <v>Ikäluokka 50 v </v>
      </c>
      <c r="D28" s="58">
        <f>'Suomen ennätykset'!D52</f>
        <v>53</v>
      </c>
      <c r="E28" s="19" t="str">
        <f>'Suomen ennätykset'!B52</f>
        <v>Jouni Heiskari</v>
      </c>
      <c r="F28" s="55"/>
      <c r="G28" s="56"/>
      <c r="H28" s="57"/>
    </row>
    <row r="29" spans="2:8" ht="15.75">
      <c r="B29" s="161"/>
      <c r="C29" s="138" t="str">
        <f>'Suomen ennätykset'!A61</f>
        <v>Ikäluokka  60 v </v>
      </c>
      <c r="D29" s="58">
        <f>'Suomen ennätykset'!D67</f>
        <v>29</v>
      </c>
      <c r="E29" s="19" t="str">
        <f>'Suomen ennätykset'!B67</f>
        <v>Timo Palonen</v>
      </c>
      <c r="F29" s="55"/>
      <c r="G29" s="56"/>
      <c r="H29" s="57"/>
    </row>
    <row r="33" ht="12.75">
      <c r="B33" t="s">
        <v>93</v>
      </c>
    </row>
  </sheetData>
  <sheetProtection/>
  <protectedRanges>
    <protectedRange sqref="I4:I23" name="Alue2"/>
    <protectedRange sqref="B5:C23 D5:D9 E4:F23" name="Alue1"/>
    <protectedRange sqref="D10:D23" name="Alue1_1"/>
    <protectedRange sqref="D4" name="Alue1_2"/>
    <protectedRange sqref="B4" name="Alue1_3"/>
    <protectedRange sqref="C4" name="Alue1_3_1"/>
  </protectedRanges>
  <conditionalFormatting sqref="J4:J23">
    <cfRule type="cellIs" priority="1" dxfId="0" operator="lessThan" stopIfTrue="1">
      <formula>1</formula>
    </cfRule>
  </conditionalFormatting>
  <conditionalFormatting sqref="H4:H23">
    <cfRule type="cellIs" priority="2" dxfId="0" operator="equal" stopIfTrue="1">
      <formula>-1</formula>
    </cfRule>
  </conditionalFormatting>
  <conditionalFormatting sqref="G4:G23">
    <cfRule type="cellIs" priority="3" dxfId="0" operator="lessThanOrEqual" stopIfTrue="1">
      <formula>1</formula>
    </cfRule>
  </conditionalFormatting>
  <conditionalFormatting sqref="F4:F23">
    <cfRule type="cellIs" priority="4" dxfId="5" operator="greaterThan" stopIfTrue="1">
      <formula>65</formula>
    </cfRule>
  </conditionalFormatting>
  <conditionalFormatting sqref="E4:E23">
    <cfRule type="cellIs" priority="9" dxfId="4" operator="lessThanOrEqual" stopIfTrue="1">
      <formula>20</formula>
    </cfRule>
    <cfRule type="cellIs" priority="10" dxfId="3" operator="between" stopIfTrue="1">
      <formula>50</formula>
      <formula>60</formula>
    </cfRule>
  </conditionalFormatting>
  <printOptions/>
  <pageMargins left="0.75" right="0.75" top="1" bottom="1" header="0.4921259845" footer="0.4921259845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ul5"/>
  <dimension ref="A1:O33"/>
  <sheetViews>
    <sheetView showGridLines="0" zoomScalePageLayoutView="0" workbookViewId="0" topLeftCell="A1">
      <selection activeCell="B4" sqref="B4"/>
    </sheetView>
  </sheetViews>
  <sheetFormatPr defaultColWidth="9.140625" defaultRowHeight="12.75"/>
  <cols>
    <col min="1" max="1" width="5.140625" style="0" customWidth="1"/>
    <col min="2" max="2" width="28.28125" style="0" customWidth="1"/>
    <col min="3" max="3" width="21.421875" style="0" customWidth="1"/>
    <col min="4" max="4" width="14.7109375" style="0" customWidth="1"/>
    <col min="5" max="5" width="14.8515625" style="0" customWidth="1"/>
    <col min="6" max="6" width="8.421875" style="0" customWidth="1"/>
    <col min="7" max="7" width="7.8515625" style="0" customWidth="1"/>
    <col min="8" max="8" width="9.421875" style="0" customWidth="1"/>
    <col min="9" max="9" width="6.421875" style="0" customWidth="1"/>
    <col min="10" max="10" width="10.00390625" style="2" hidden="1" customWidth="1"/>
  </cols>
  <sheetData>
    <row r="1" spans="1:11" ht="18.75" customHeight="1">
      <c r="A1" s="73" t="s">
        <v>125</v>
      </c>
      <c r="C1" s="3"/>
      <c r="D1" s="3"/>
      <c r="E1" s="3"/>
      <c r="F1" s="3"/>
      <c r="G1" s="15"/>
      <c r="H1" s="5"/>
      <c r="I1" s="5"/>
      <c r="J1" s="14"/>
      <c r="K1" s="5"/>
    </row>
    <row r="3" spans="1:14" ht="15.75" thickBot="1">
      <c r="A3" s="184" t="s">
        <v>0</v>
      </c>
      <c r="B3" s="185" t="s">
        <v>1</v>
      </c>
      <c r="C3" s="185" t="s">
        <v>6</v>
      </c>
      <c r="D3" s="185" t="s">
        <v>31</v>
      </c>
      <c r="E3" s="186" t="s">
        <v>162</v>
      </c>
      <c r="F3" s="187" t="s">
        <v>3</v>
      </c>
      <c r="G3" s="187" t="s">
        <v>4</v>
      </c>
      <c r="H3" s="187" t="s">
        <v>5</v>
      </c>
      <c r="I3" s="187" t="s">
        <v>2</v>
      </c>
      <c r="J3" s="36" t="s">
        <v>32</v>
      </c>
      <c r="M3" s="70">
        <v>0.6834792259960608</v>
      </c>
      <c r="N3" s="70">
        <f ca="1">RAND()</f>
        <v>0.7992421572435862</v>
      </c>
    </row>
    <row r="4" spans="1:15" ht="15.75">
      <c r="A4" s="114">
        <f>IF(OR(F4="",I4=""),"",1)</f>
        <v>1</v>
      </c>
      <c r="B4" s="127" t="s">
        <v>126</v>
      </c>
      <c r="C4" s="128" t="s">
        <v>127</v>
      </c>
      <c r="D4" s="182"/>
      <c r="E4" s="173" t="str">
        <f ca="1">IF(B4="","",IF(OR(D4="",YEAR(NOW())-D4&gt;1900),"Avoin",IF(YEAR(NOW())-D4&gt;=60,60,IF(YEAR(NOW())-D4&gt;=50,50,IF(YEAR(NOW())-D4&gt;20,"Avoin",IF(YEAR(NOW())-D4&lt;=17,17,20))))))</f>
        <v>Avoin</v>
      </c>
      <c r="F4" s="107">
        <v>68.4</v>
      </c>
      <c r="G4" s="101">
        <f>IF(AND(B4="",F4=""),1,IF(F4="",0,CEILING(F4,2.5)))</f>
        <v>70</v>
      </c>
      <c r="H4" s="84">
        <f>IF(F4="",-1,G4-F4)</f>
        <v>1.5999999999999943</v>
      </c>
      <c r="I4" s="137">
        <v>19</v>
      </c>
      <c r="J4" s="38">
        <f>IF(AND(B4="",F4="",I4=""),-1,IF(I4="",1-(G4/150+M4/100),I4))</f>
        <v>19</v>
      </c>
      <c r="M4" s="45">
        <v>0.5296453700366808</v>
      </c>
      <c r="N4" s="70">
        <f aca="true" ca="1" t="shared" si="0" ref="N4:N23">RAND()</f>
        <v>0.6132874256867229</v>
      </c>
      <c r="O4" s="2"/>
    </row>
    <row r="5" spans="1:15" ht="15.75">
      <c r="A5" s="115">
        <f aca="true" t="shared" si="1" ref="A5:A23">IF(OR(F5="",I5=""),"",A4+1)</f>
        <v>2</v>
      </c>
      <c r="B5" s="119" t="s">
        <v>137</v>
      </c>
      <c r="C5" s="17" t="s">
        <v>112</v>
      </c>
      <c r="D5" s="175"/>
      <c r="E5" s="173" t="str">
        <f ca="1">IF(B5="","",IF(OR(D5="",YEAR(NOW())-D5&gt;1900),"Avoin",IF(YEAR(NOW())-D5&gt;=60,60,IF(YEAR(NOW())-D5&gt;=50,50,IF(YEAR(NOW())-D5&gt;20,"Avoin",IF(YEAR(NOW())-D5&lt;=17,17,20))))))</f>
        <v>Avoin</v>
      </c>
      <c r="F5" s="108">
        <v>74.9</v>
      </c>
      <c r="G5" s="101">
        <f>IF(AND(B5="",F5=""),1,IF(F5="",0,CEILING(F5,2.5)))</f>
        <v>75</v>
      </c>
      <c r="H5" s="84">
        <f>IF(F5="",-1,G5-F5)</f>
        <v>0.09999999999999432</v>
      </c>
      <c r="I5" s="89">
        <v>19</v>
      </c>
      <c r="J5" s="16">
        <f>IF(AND(B5="",F5="",I5=""),-1,IF(I5="",1-(G5/150+M5/100),I5))</f>
        <v>19</v>
      </c>
      <c r="M5" s="45">
        <v>0.7677416271316538</v>
      </c>
      <c r="N5" s="70">
        <f ca="1" t="shared" si="0"/>
        <v>0.4142879955785448</v>
      </c>
      <c r="O5" s="2"/>
    </row>
    <row r="6" spans="1:15" ht="31.5">
      <c r="A6" s="115">
        <f t="shared" si="1"/>
        <v>3</v>
      </c>
      <c r="B6" s="119" t="s">
        <v>135</v>
      </c>
      <c r="C6" s="17" t="s">
        <v>127</v>
      </c>
      <c r="D6" s="175"/>
      <c r="E6" s="173" t="str">
        <f ca="1">IF(B6="","",IF(OR(D6="",YEAR(NOW())-D6&gt;1900),"Avoin",IF(YEAR(NOW())-D6&gt;=60,60,IF(YEAR(NOW())-D6&gt;=50,50,IF(YEAR(NOW())-D6&gt;20,"Avoin",IF(YEAR(NOW())-D6&lt;=17,17,20))))))</f>
        <v>Avoin</v>
      </c>
      <c r="F6" s="108">
        <v>69.9</v>
      </c>
      <c r="G6" s="101">
        <f>IF(AND(B6="",F6=""),1,IF(F6="",0,CEILING(F6,2.5)))</f>
        <v>70</v>
      </c>
      <c r="H6" s="84">
        <f>IF(F6="",-1,G6-F6)</f>
        <v>0.09999999999999432</v>
      </c>
      <c r="I6" s="89">
        <v>18</v>
      </c>
      <c r="J6" s="16">
        <f>IF(AND(B6="",F6="",I6=""),-1,IF(I6="",1-(G6/150+M6/100),I6))</f>
        <v>18</v>
      </c>
      <c r="M6" s="45">
        <v>0.56379252939597</v>
      </c>
      <c r="N6" s="70">
        <f ca="1" t="shared" si="0"/>
        <v>0.6563005954907304</v>
      </c>
      <c r="O6" s="2"/>
    </row>
    <row r="7" spans="1:14" ht="15.75">
      <c r="A7" s="115">
        <f t="shared" si="1"/>
        <v>4</v>
      </c>
      <c r="B7" s="119" t="s">
        <v>132</v>
      </c>
      <c r="C7" s="17" t="s">
        <v>133</v>
      </c>
      <c r="D7" s="181"/>
      <c r="E7" s="173" t="str">
        <f ca="1">IF(B7="","",IF(OR(D7="",YEAR(NOW())-D7&gt;1900),"Avoin",IF(YEAR(NOW())-D7&gt;=60,60,IF(YEAR(NOW())-D7&gt;=50,50,IF(YEAR(NOW())-D7&gt;20,"Avoin",IF(YEAR(NOW())-D7&lt;=17,17,20))))))</f>
        <v>Avoin</v>
      </c>
      <c r="F7" s="108">
        <v>79.2</v>
      </c>
      <c r="G7" s="101">
        <f>IF(AND(B7="",F7=""),1,IF(F7="",0,CEILING(F7,2.5)))</f>
        <v>80</v>
      </c>
      <c r="H7" s="84">
        <f>IF(F7="",-1,G7-F7)</f>
        <v>0.7999999999999972</v>
      </c>
      <c r="I7" s="89">
        <v>17</v>
      </c>
      <c r="J7" s="16">
        <f>IF(AND(B7="",F7="",I7=""),-1,IF(I7="",1-(G7/150+M7/100),I7))</f>
        <v>17</v>
      </c>
      <c r="M7" s="45">
        <v>0.7437158687721235</v>
      </c>
      <c r="N7" s="70">
        <f ca="1" t="shared" si="0"/>
        <v>0.6272633419880824</v>
      </c>
    </row>
    <row r="8" spans="1:14" ht="15.75">
      <c r="A8" s="115">
        <f t="shared" si="1"/>
        <v>5</v>
      </c>
      <c r="B8" s="119" t="s">
        <v>136</v>
      </c>
      <c r="C8" s="17" t="s">
        <v>112</v>
      </c>
      <c r="D8" s="175"/>
      <c r="E8" s="173" t="str">
        <f ca="1">IF(B8="","",IF(OR(D8="",YEAR(NOW())-D8&gt;1900),"Avoin",IF(YEAR(NOW())-D8&gt;=60,60,IF(YEAR(NOW())-D8&gt;=50,50,IF(YEAR(NOW())-D8&gt;20,"Avoin",IF(YEAR(NOW())-D8&lt;=17,17,20))))))</f>
        <v>Avoin</v>
      </c>
      <c r="F8" s="108">
        <v>72.2</v>
      </c>
      <c r="G8" s="101">
        <f>IF(AND(B8="",F8=""),1,IF(F8="",0,CEILING(F8,2.5)))</f>
        <v>72.5</v>
      </c>
      <c r="H8" s="84">
        <f>IF(F8="",-1,G8-F8)</f>
        <v>0.29999999999999716</v>
      </c>
      <c r="I8" s="89">
        <v>13</v>
      </c>
      <c r="J8" s="16">
        <f>IF(AND(B8="",F8="",I8=""),-1,IF(I8="",1-(G8/150+M8/100),I8))</f>
        <v>13</v>
      </c>
      <c r="M8" s="45">
        <v>0.2957527217407662</v>
      </c>
      <c r="N8" s="70">
        <f ca="1" t="shared" si="0"/>
        <v>0.42768329545636696</v>
      </c>
    </row>
    <row r="9" spans="1:14" ht="15.75">
      <c r="A9" s="115">
        <f t="shared" si="1"/>
        <v>6</v>
      </c>
      <c r="B9" s="119" t="s">
        <v>130</v>
      </c>
      <c r="C9" s="17" t="s">
        <v>119</v>
      </c>
      <c r="D9" s="181"/>
      <c r="E9" s="173" t="str">
        <f ca="1">IF(B9="","",IF(OR(D9="",YEAR(NOW())-D9&gt;1900),"Avoin",IF(YEAR(NOW())-D9&gt;=60,60,IF(YEAR(NOW())-D9&gt;=50,50,IF(YEAR(NOW())-D9&gt;20,"Avoin",IF(YEAR(NOW())-D9&lt;=17,17,20))))))</f>
        <v>Avoin</v>
      </c>
      <c r="F9" s="108">
        <v>72.3</v>
      </c>
      <c r="G9" s="101">
        <f>IF(AND(B9="",F9=""),1,IF(F9="",0,CEILING(F9,2.5)))</f>
        <v>72.5</v>
      </c>
      <c r="H9" s="84">
        <f>IF(F9="",-1,G9-F9)</f>
        <v>0.20000000000000284</v>
      </c>
      <c r="I9" s="89">
        <v>11</v>
      </c>
      <c r="J9" s="16">
        <f>IF(AND(B9="",F9="",I9=""),-1,IF(I9="",1-(G9/150+M9/100),I9))</f>
        <v>11</v>
      </c>
      <c r="M9" s="45">
        <v>0.9284031367100258</v>
      </c>
      <c r="N9" s="70">
        <f ca="1" t="shared" si="0"/>
        <v>0.5498886074170324</v>
      </c>
    </row>
    <row r="10" spans="1:14" ht="15.75">
      <c r="A10" s="115">
        <f t="shared" si="1"/>
        <v>7</v>
      </c>
      <c r="B10" s="119" t="s">
        <v>128</v>
      </c>
      <c r="C10" s="17" t="s">
        <v>119</v>
      </c>
      <c r="D10" s="181"/>
      <c r="E10" s="173" t="str">
        <f ca="1">IF(B10="","",IF(OR(D10="",YEAR(NOW())-D10&gt;1900),"Avoin",IF(YEAR(NOW())-D10&gt;=60,60,IF(YEAR(NOW())-D10&gt;=50,50,IF(YEAR(NOW())-D10&gt;20,"Avoin",IF(YEAR(NOW())-D10&lt;=17,17,20))))))</f>
        <v>Avoin</v>
      </c>
      <c r="F10" s="108">
        <v>69.1</v>
      </c>
      <c r="G10" s="101">
        <f>IF(AND(B10="",F10=""),1,IF(F10="",0,CEILING(F10,2.5)))</f>
        <v>70</v>
      </c>
      <c r="H10" s="84">
        <f>IF(F10="",-1,G10-F10)</f>
        <v>0.9000000000000057</v>
      </c>
      <c r="I10" s="89">
        <v>10</v>
      </c>
      <c r="J10" s="16">
        <f>IF(AND(B10="",F10="",I10=""),-1,IF(I10="",1-(G10/150+M10/100),I10))</f>
        <v>10</v>
      </c>
      <c r="M10" s="45">
        <v>0.5336633264795845</v>
      </c>
      <c r="N10" s="70">
        <f ca="1" t="shared" si="0"/>
        <v>0.9488365204509819</v>
      </c>
    </row>
    <row r="11" spans="1:14" ht="15.75">
      <c r="A11" s="115">
        <f t="shared" si="1"/>
        <v>8</v>
      </c>
      <c r="B11" s="119" t="s">
        <v>138</v>
      </c>
      <c r="C11" s="17" t="s">
        <v>112</v>
      </c>
      <c r="D11" s="175"/>
      <c r="E11" s="173" t="str">
        <f ca="1">IF(B11="","",IF(OR(D11="",YEAR(NOW())-D11&gt;1900),"Avoin",IF(YEAR(NOW())-D11&gt;=60,60,IF(YEAR(NOW())-D11&gt;=50,50,IF(YEAR(NOW())-D11&gt;20,"Avoin",IF(YEAR(NOW())-D11&lt;=17,17,20))))))</f>
        <v>Avoin</v>
      </c>
      <c r="F11" s="108">
        <v>79.5</v>
      </c>
      <c r="G11" s="101">
        <f>IF(AND(B11="",F11=""),1,IF(F11="",0,CEILING(F11,2.5)))</f>
        <v>80</v>
      </c>
      <c r="H11" s="84">
        <f>IF(F11="",-1,G11-F11)</f>
        <v>0.5</v>
      </c>
      <c r="I11" s="89">
        <v>7</v>
      </c>
      <c r="J11" s="16">
        <f>IF(AND(B11="",F11="",I11=""),-1,IF(I11="",1-(G11/150+M11/100),I11))</f>
        <v>7</v>
      </c>
      <c r="M11" s="45">
        <v>0.4786916018638063</v>
      </c>
      <c r="N11" s="70">
        <f ca="1" t="shared" si="0"/>
        <v>0.06987416805704338</v>
      </c>
    </row>
    <row r="12" spans="1:14" ht="15.75">
      <c r="A12" s="115">
        <f t="shared" si="1"/>
        <v>9</v>
      </c>
      <c r="B12" s="119" t="s">
        <v>131</v>
      </c>
      <c r="C12" s="17" t="s">
        <v>127</v>
      </c>
      <c r="D12" s="181"/>
      <c r="E12" s="173" t="str">
        <f ca="1">IF(B12="","",IF(OR(D12="",YEAR(NOW())-D12&gt;1900),"Avoin",IF(YEAR(NOW())-D12&gt;=60,60,IF(YEAR(NOW())-D12&gt;=50,50,IF(YEAR(NOW())-D12&gt;20,"Avoin",IF(YEAR(NOW())-D12&lt;=17,17,20))))))</f>
        <v>Avoin</v>
      </c>
      <c r="F12" s="108">
        <v>74.7</v>
      </c>
      <c r="G12" s="101">
        <f>IF(AND(B12="",F12=""),1,IF(F12="",0,CEILING(F12,2.5)))</f>
        <v>75</v>
      </c>
      <c r="H12" s="84">
        <f>IF(F12="",-1,G12-F12)</f>
        <v>0.29999999999999716</v>
      </c>
      <c r="I12" s="89">
        <v>6</v>
      </c>
      <c r="J12" s="16">
        <f>IF(AND(B12="",F12="",I12=""),-1,IF(I12="",1-(G12/150+M12/100),I12))</f>
        <v>6</v>
      </c>
      <c r="M12" s="45">
        <v>0.5965279078825934</v>
      </c>
      <c r="N12" s="70">
        <f ca="1" t="shared" si="0"/>
        <v>0.051427335307395516</v>
      </c>
    </row>
    <row r="13" spans="1:14" ht="15.75">
      <c r="A13" s="115">
        <f t="shared" si="1"/>
      </c>
      <c r="B13" s="119" t="s">
        <v>129</v>
      </c>
      <c r="C13" s="17" t="s">
        <v>119</v>
      </c>
      <c r="D13" s="181"/>
      <c r="E13" s="173" t="str">
        <f ca="1">IF(B13="","",IF(OR(D13="",YEAR(NOW())-D13&gt;1900),"Avoin",IF(YEAR(NOW())-D13&gt;=60,60,IF(YEAR(NOW())-D13&gt;=50,50,IF(YEAR(NOW())-D13&gt;20,"Avoin",IF(YEAR(NOW())-D13&lt;=17,17,20))))))</f>
        <v>Avoin</v>
      </c>
      <c r="F13" s="108">
        <v>68.4</v>
      </c>
      <c r="G13" s="101">
        <f>IF(AND(B13="",F13=""),1,IF(F13="",0,CEILING(F13,2.5)))</f>
        <v>70</v>
      </c>
      <c r="H13" s="84">
        <f>IF(F13="",-1,G13-F13)</f>
        <v>1.5999999999999943</v>
      </c>
      <c r="I13" s="89"/>
      <c r="J13" s="16">
        <f>IF(AND(B13="",F13="",I13=""),-1,IF(I13="",1-(G13/150+M13/100),I13))</f>
        <v>0.5323283088316565</v>
      </c>
      <c r="M13" s="45">
        <v>0.10050245016768167</v>
      </c>
      <c r="N13" s="70">
        <f ca="1" t="shared" si="0"/>
        <v>0.324565232522275</v>
      </c>
    </row>
    <row r="14" spans="1:14" ht="15.75">
      <c r="A14" s="115">
        <f t="shared" si="1"/>
      </c>
      <c r="B14" s="119"/>
      <c r="C14" s="17"/>
      <c r="D14" s="175"/>
      <c r="E14" s="173"/>
      <c r="F14" s="108"/>
      <c r="G14" s="101">
        <f>IF(AND(B14="",F14=""),1,IF(F14="",0,CEILING(F14,2.5)))</f>
        <v>1</v>
      </c>
      <c r="H14" s="84">
        <f>IF(F14="",-1,G14-F14)</f>
        <v>-1</v>
      </c>
      <c r="I14" s="89"/>
      <c r="J14" s="16">
        <f>IF(AND(B14="",F14="",I14=""),-1,IF(I14="",1-(G14/150+M14/100),I14))</f>
        <v>-1</v>
      </c>
      <c r="M14" s="45">
        <v>0.22336426462575876</v>
      </c>
      <c r="N14" s="70">
        <f ca="1" t="shared" si="0"/>
        <v>0.9834404018718772</v>
      </c>
    </row>
    <row r="15" spans="1:14" ht="15.75">
      <c r="A15" s="115">
        <f t="shared" si="1"/>
      </c>
      <c r="B15" s="119"/>
      <c r="C15" s="17"/>
      <c r="D15" s="175"/>
      <c r="E15" s="173">
        <f ca="1">IF(B15="","",IF(OR(D15="",YEAR(NOW())-D15&gt;1900),"Avoin",IF(YEAR(NOW())-D15&gt;=60,60,IF(YEAR(NOW())-D15&gt;=50,50,IF(YEAR(NOW())-D15&gt;20,"Avoin",IF(YEAR(NOW())-D15&lt;=17,17,20))))))</f>
      </c>
      <c r="F15" s="108"/>
      <c r="G15" s="101">
        <f>IF(AND(B15="",F15=""),1,IF(F15="",0,CEILING(F15,2.5)))</f>
        <v>1</v>
      </c>
      <c r="H15" s="84">
        <f>IF(F15="",-1,G15-F15)</f>
        <v>-1</v>
      </c>
      <c r="I15" s="89"/>
      <c r="J15" s="16">
        <f>IF(AND(B15="",F15="",I15=""),-1,IF(I15="",1-(G15/150+M15/100),I15))</f>
        <v>-1</v>
      </c>
      <c r="M15" s="45">
        <v>0.6100586948147255</v>
      </c>
      <c r="N15" s="70">
        <f ca="1" t="shared" si="0"/>
        <v>0.01737594152764732</v>
      </c>
    </row>
    <row r="16" spans="1:14" ht="15.75">
      <c r="A16" s="115">
        <f t="shared" si="1"/>
      </c>
      <c r="B16" s="119"/>
      <c r="C16" s="17"/>
      <c r="D16" s="175"/>
      <c r="E16" s="173">
        <f ca="1">IF(B16="","",IF(OR(D16="",YEAR(NOW())-D16&gt;1900),"Avoin",IF(YEAR(NOW())-D16&gt;=60,60,IF(YEAR(NOW())-D16&gt;=50,50,IF(YEAR(NOW())-D16&gt;20,"Avoin",IF(YEAR(NOW())-D16&lt;=17,17,20))))))</f>
      </c>
      <c r="F16" s="108"/>
      <c r="G16" s="101">
        <f>IF(AND(B16="",F16=""),1,IF(F16="",0,CEILING(F16,2.5)))</f>
        <v>1</v>
      </c>
      <c r="H16" s="84">
        <f>IF(F16="",-1,G16-F16)</f>
        <v>-1</v>
      </c>
      <c r="I16" s="89"/>
      <c r="J16" s="16">
        <f>IF(AND(B16="",F16="",I16=""),-1,IF(I16="",1-(G16/150+M16/100),I16))</f>
        <v>-1</v>
      </c>
      <c r="M16" s="45">
        <v>0.10266114317254926</v>
      </c>
      <c r="N16" s="70">
        <f ca="1" t="shared" si="0"/>
        <v>0.6706574808745247</v>
      </c>
    </row>
    <row r="17" spans="1:14" ht="15.75">
      <c r="A17" s="115">
        <f t="shared" si="1"/>
      </c>
      <c r="B17" s="119"/>
      <c r="C17" s="17"/>
      <c r="D17" s="175"/>
      <c r="E17" s="173">
        <f ca="1">IF(B17="","",IF(OR(D17="",YEAR(NOW())-D17&gt;1900),"Avoin",IF(YEAR(NOW())-D17&gt;=60,60,IF(YEAR(NOW())-D17&gt;=50,50,IF(YEAR(NOW())-D17&gt;20,"Avoin",IF(YEAR(NOW())-D17&lt;=17,17,20))))))</f>
      </c>
      <c r="F17" s="108"/>
      <c r="G17" s="101">
        <f>IF(AND(B17="",F17=""),1,IF(F17="",0,CEILING(F17,2.5)))</f>
        <v>1</v>
      </c>
      <c r="H17" s="84">
        <f>IF(F17="",-1,G17-F17)</f>
        <v>-1</v>
      </c>
      <c r="I17" s="89"/>
      <c r="J17" s="16">
        <f>IF(AND(B17="",F17="",I17=""),-1,IF(I17="",1-(G17/150+M17/100),I17))</f>
        <v>-1</v>
      </c>
      <c r="M17" s="45">
        <v>0.10349583327594569</v>
      </c>
      <c r="N17" s="70">
        <f ca="1" t="shared" si="0"/>
        <v>0.40695823820707666</v>
      </c>
    </row>
    <row r="18" spans="1:14" ht="15.75">
      <c r="A18" s="115">
        <f t="shared" si="1"/>
      </c>
      <c r="B18" s="119"/>
      <c r="C18" s="17"/>
      <c r="D18" s="175"/>
      <c r="E18" s="173">
        <f ca="1">IF(B18="","",IF(OR(D18="",YEAR(NOW())-D18&gt;1900),"Avoin",IF(YEAR(NOW())-D18&gt;=60,60,IF(YEAR(NOW())-D18&gt;=50,50,IF(YEAR(NOW())-D18&gt;20,"Avoin",IF(YEAR(NOW())-D18&lt;=17,17,20))))))</f>
      </c>
      <c r="F18" s="108"/>
      <c r="G18" s="101">
        <f>IF(AND(B18="",F18=""),1,IF(F18="",0,CEILING(F18,2.5)))</f>
        <v>1</v>
      </c>
      <c r="H18" s="84">
        <f>IF(F18="",-1,G18-F18)</f>
        <v>-1</v>
      </c>
      <c r="I18" s="89"/>
      <c r="J18" s="16">
        <f>IF(AND(B18="",F18="",I18=""),-1,IF(I18="",1-(G18/150+M18/100),I18))</f>
        <v>-1</v>
      </c>
      <c r="M18" s="45">
        <v>0.44646642877841636</v>
      </c>
      <c r="N18" s="70">
        <f ca="1" t="shared" si="0"/>
        <v>0.6231340776959842</v>
      </c>
    </row>
    <row r="19" spans="1:14" ht="15.75">
      <c r="A19" s="115">
        <f t="shared" si="1"/>
      </c>
      <c r="B19" s="119"/>
      <c r="C19" s="17"/>
      <c r="D19" s="175"/>
      <c r="E19" s="173">
        <f ca="1">IF(B19="","",IF(OR(D19="",YEAR(NOW())-D19&gt;1900),"Avoin",IF(YEAR(NOW())-D19&gt;=60,60,IF(YEAR(NOW())-D19&gt;=50,50,IF(YEAR(NOW())-D19&gt;20,"Avoin",IF(YEAR(NOW())-D19&lt;=17,17,20))))))</f>
      </c>
      <c r="F19" s="108"/>
      <c r="G19" s="101">
        <f>IF(AND(B19="",F19=""),1,IF(F19="",0,CEILING(F19,2.5)))</f>
        <v>1</v>
      </c>
      <c r="H19" s="84">
        <f>IF(F19="",-1,G19-F19)</f>
        <v>-1</v>
      </c>
      <c r="I19" s="89"/>
      <c r="J19" s="16">
        <f>IF(AND(B19="",F19="",I19=""),-1,IF(I19="",1-(G19/150+M19/100),I19))</f>
        <v>-1</v>
      </c>
      <c r="M19" s="45">
        <v>0.31014876188875906</v>
      </c>
      <c r="N19" s="70">
        <f ca="1" t="shared" si="0"/>
        <v>0.15765079937653947</v>
      </c>
    </row>
    <row r="20" spans="1:14" ht="15.75">
      <c r="A20" s="115">
        <f t="shared" si="1"/>
      </c>
      <c r="B20" s="119"/>
      <c r="C20" s="17"/>
      <c r="D20" s="175"/>
      <c r="E20" s="173">
        <f ca="1">IF(B20="","",IF(OR(D20="",YEAR(NOW())-D20&gt;1900),"Avoin",IF(YEAR(NOW())-D20&gt;=60,60,IF(YEAR(NOW())-D20&gt;=50,50,IF(YEAR(NOW())-D20&gt;20,"Avoin",IF(YEAR(NOW())-D20&lt;=17,17,20))))))</f>
      </c>
      <c r="F20" s="108"/>
      <c r="G20" s="101">
        <f>IF(AND(B20="",F20=""),1,IF(F20="",0,CEILING(F20,2.5)))</f>
        <v>1</v>
      </c>
      <c r="H20" s="84">
        <f>IF(F20="",-1,G20-F20)</f>
        <v>-1</v>
      </c>
      <c r="I20" s="89"/>
      <c r="J20" s="16">
        <f>IF(AND(B20="",F20="",I20=""),-1,IF(I20="",1-(G20/150+M20/100),I20))</f>
        <v>-1</v>
      </c>
      <c r="M20" s="45">
        <v>0.9745383170206203</v>
      </c>
      <c r="N20" s="70">
        <f ca="1" t="shared" si="0"/>
        <v>0.8490010440176461</v>
      </c>
    </row>
    <row r="21" spans="1:14" ht="16.5" customHeight="1">
      <c r="A21" s="115">
        <f t="shared" si="1"/>
      </c>
      <c r="B21" s="119"/>
      <c r="C21" s="17"/>
      <c r="D21" s="175"/>
      <c r="E21" s="173">
        <f ca="1">IF(B21="","",IF(OR(D21="",YEAR(NOW())-D21&gt;1900),"Avoin",IF(YEAR(NOW())-D21&gt;=60,60,IF(YEAR(NOW())-D21&gt;=50,50,IF(YEAR(NOW())-D21&gt;20,"Avoin",IF(YEAR(NOW())-D21&lt;=17,17,20))))))</f>
      </c>
      <c r="F21" s="108"/>
      <c r="G21" s="101">
        <f>IF(AND(B21="",F21=""),1,IF(F21="",0,CEILING(F21,2.5)))</f>
        <v>1</v>
      </c>
      <c r="H21" s="84">
        <f>IF(F21="",-1,G21-F21)</f>
        <v>-1</v>
      </c>
      <c r="I21" s="89"/>
      <c r="J21" s="16">
        <f>IF(AND(B21="",F21="",I21=""),-1,IF(I21="",1-(G21/150+M21/100),I21))</f>
        <v>-1</v>
      </c>
      <c r="K21" s="2"/>
      <c r="M21" s="45">
        <v>0.2388355577291954</v>
      </c>
      <c r="N21" s="70">
        <f ca="1" t="shared" si="0"/>
        <v>0.6954555376281704</v>
      </c>
    </row>
    <row r="22" spans="1:14" ht="16.5" customHeight="1">
      <c r="A22" s="115">
        <f t="shared" si="1"/>
      </c>
      <c r="B22" s="119"/>
      <c r="C22" s="17"/>
      <c r="D22" s="175"/>
      <c r="E22" s="173">
        <f ca="1">IF(B22="","",IF(OR(D22="",YEAR(NOW())-D22&gt;1900),"Avoin",IF(YEAR(NOW())-D22&gt;=60,60,IF(YEAR(NOW())-D22&gt;=50,50,IF(YEAR(NOW())-D22&gt;20,"Avoin",IF(YEAR(NOW())-D22&lt;=17,17,20))))))</f>
      </c>
      <c r="F22" s="108"/>
      <c r="G22" s="101">
        <f>IF(AND(B22="",F22=""),1,IF(F22="",0,CEILING(F22,2.5)))</f>
        <v>1</v>
      </c>
      <c r="H22" s="84">
        <f>IF(F22="",-1,G22-F22)</f>
        <v>-1</v>
      </c>
      <c r="I22" s="89"/>
      <c r="J22" s="16">
        <f>IF(AND(B22="",F22="",I22=""),-1,IF(I22="",1-(G22/150+M22/100),I22))</f>
        <v>-1</v>
      </c>
      <c r="K22" s="2"/>
      <c r="M22" s="45">
        <v>0.8956352147708677</v>
      </c>
      <c r="N22" s="70">
        <f ca="1" t="shared" si="0"/>
        <v>0.6736961105540289</v>
      </c>
    </row>
    <row r="23" spans="1:14" ht="16.5" customHeight="1" thickBot="1">
      <c r="A23" s="115">
        <f t="shared" si="1"/>
      </c>
      <c r="B23" s="125"/>
      <c r="C23" s="122"/>
      <c r="D23" s="179"/>
      <c r="E23" s="173">
        <f ca="1">IF(B23="","",IF(OR(D23="",YEAR(NOW())-D23&gt;1900),"Avoin",IF(YEAR(NOW())-D23&gt;=60,60,IF(YEAR(NOW())-D23&gt;=50,50,IF(YEAR(NOW())-D23&gt;20,"Avoin",IF(YEAR(NOW())-D23&lt;=17,17,20))))))</f>
      </c>
      <c r="F23" s="109"/>
      <c r="G23" s="101">
        <f>IF(AND(B23="",F23=""),1,IF(F23="",0,CEILING(F23,2.5)))</f>
        <v>1</v>
      </c>
      <c r="H23" s="84">
        <f>IF(F23="",-1,G23-F23)</f>
        <v>-1</v>
      </c>
      <c r="I23" s="90"/>
      <c r="J23" s="41">
        <f>IF(AND(B23="",F23="",I23=""),-1,IF(I23="",1-(G23/150+M20/100),I23))</f>
        <v>-1</v>
      </c>
      <c r="K23" s="2"/>
      <c r="M23" s="45">
        <v>0.8020533487083528</v>
      </c>
      <c r="N23" s="70">
        <f ca="1" t="shared" si="0"/>
        <v>0.3739500294037379</v>
      </c>
    </row>
    <row r="24" ht="16.5" customHeight="1"/>
    <row r="25" spans="2:8" ht="15.75">
      <c r="B25" s="61"/>
      <c r="C25" s="140" t="str">
        <f>'Suomen ennätykset'!A1</f>
        <v>Ikäluokka Avoin</v>
      </c>
      <c r="D25" s="58">
        <f>'Suomen ennätykset'!D8</f>
        <v>46</v>
      </c>
      <c r="E25" s="19" t="str">
        <f>'Suomen ennätykset'!B8</f>
        <v>Tero Keisala</v>
      </c>
      <c r="F25" s="54"/>
      <c r="G25" s="49"/>
      <c r="H25" s="50"/>
    </row>
    <row r="26" spans="2:8" ht="15.75">
      <c r="B26" s="62" t="e">
        <f>'Suomen ennätykset'!#REF!</f>
        <v>#REF!</v>
      </c>
      <c r="C26" s="140" t="s">
        <v>48</v>
      </c>
      <c r="D26" s="58" t="str">
        <f>'Suomen ennätykset'!D23</f>
        <v>-</v>
      </c>
      <c r="E26" s="19" t="str">
        <f>'Suomen ennätykset'!B23</f>
        <v>-</v>
      </c>
      <c r="F26" s="54"/>
      <c r="G26" s="49"/>
      <c r="H26" s="50"/>
    </row>
    <row r="27" spans="2:8" ht="15.75">
      <c r="B27" s="144"/>
      <c r="C27" s="140" t="str">
        <f>'Suomen ennätykset'!A31</f>
        <v>Ikäluokka  20 v </v>
      </c>
      <c r="D27" s="58">
        <f>'Suomen ennätykset'!D38</f>
        <v>31</v>
      </c>
      <c r="E27" s="19" t="str">
        <f>'Suomen ennätykset'!B38</f>
        <v>Eetu Kumpulainen</v>
      </c>
      <c r="F27" s="54"/>
      <c r="G27" s="49"/>
      <c r="H27" s="50"/>
    </row>
    <row r="28" spans="2:8" ht="15.75">
      <c r="B28" s="162"/>
      <c r="C28" s="140" t="str">
        <f>'Suomen ennätykset'!A46</f>
        <v>Ikäluokka 50 v </v>
      </c>
      <c r="D28" s="58">
        <f>'Suomen ennätykset'!D53</f>
        <v>23</v>
      </c>
      <c r="E28" s="19" t="str">
        <f>'Suomen ennätykset'!B53</f>
        <v>Markku Kemppainen</v>
      </c>
      <c r="F28" s="54"/>
      <c r="G28" s="49"/>
      <c r="H28" s="50"/>
    </row>
    <row r="29" spans="2:8" ht="15.75">
      <c r="B29" s="163"/>
      <c r="C29" s="138" t="str">
        <f>'Suomen ennätykset'!A61</f>
        <v>Ikäluokka  60 v </v>
      </c>
      <c r="D29" s="58">
        <f>'Suomen ennätykset'!D68</f>
        <v>23</v>
      </c>
      <c r="E29" s="19" t="str">
        <f>'Suomen ennätykset'!B68</f>
        <v>Markku Kemppainen</v>
      </c>
      <c r="F29" s="55"/>
      <c r="G29" s="56"/>
      <c r="H29" s="57"/>
    </row>
    <row r="33" ht="12.75">
      <c r="B33" t="s">
        <v>93</v>
      </c>
    </row>
  </sheetData>
  <sheetProtection formatCells="0" formatColumns="0" formatRows="0" insertColumns="0" insertRows="0" insertHyperlinks="0" deleteColumns="0" deleteRows="0" sort="0" autoFilter="0" pivotTables="0"/>
  <protectedRanges>
    <protectedRange sqref="I4:I23" name="Alue2"/>
    <protectedRange sqref="F4:F23 B5:C23 D5:D9" name="Alue1"/>
    <protectedRange sqref="D10:D23" name="Alue1_2"/>
    <protectedRange sqref="E4:E23" name="Alue1_4"/>
    <protectedRange sqref="B4:D4" name="Alue1_1"/>
  </protectedRanges>
  <conditionalFormatting sqref="J4:J23">
    <cfRule type="cellIs" priority="1" dxfId="0" operator="lessThan" stopIfTrue="1">
      <formula>1</formula>
    </cfRule>
  </conditionalFormatting>
  <conditionalFormatting sqref="H4:H23">
    <cfRule type="cellIs" priority="2" dxfId="0" operator="equal" stopIfTrue="1">
      <formula>-1</formula>
    </cfRule>
  </conditionalFormatting>
  <conditionalFormatting sqref="G4:G23">
    <cfRule type="cellIs" priority="3" dxfId="0" operator="lessThanOrEqual" stopIfTrue="1">
      <formula>1</formula>
    </cfRule>
  </conditionalFormatting>
  <conditionalFormatting sqref="F4:F23">
    <cfRule type="cellIs" priority="4" dxfId="5" operator="lessThanOrEqual" stopIfTrue="1">
      <formula>65</formula>
    </cfRule>
    <cfRule type="cellIs" priority="5" dxfId="5" operator="greaterThan" stopIfTrue="1">
      <formula>70</formula>
    </cfRule>
  </conditionalFormatting>
  <conditionalFormatting sqref="E4:E23">
    <cfRule type="cellIs" priority="11" dxfId="4" operator="lessThanOrEqual" stopIfTrue="1">
      <formula>20</formula>
    </cfRule>
    <cfRule type="cellIs" priority="12" dxfId="3" operator="between" stopIfTrue="1">
      <formula>50</formula>
      <formula>60</formula>
    </cfRule>
  </conditionalFormatting>
  <printOptions/>
  <pageMargins left="0.75" right="0.75" top="1" bottom="1" header="0.4921259845" footer="0.4921259845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ul8"/>
  <dimension ref="A1:O46"/>
  <sheetViews>
    <sheetView showGridLines="0" zoomScalePageLayoutView="0" workbookViewId="0" topLeftCell="A1">
      <selection activeCell="B4" sqref="B4"/>
    </sheetView>
  </sheetViews>
  <sheetFormatPr defaultColWidth="9.140625" defaultRowHeight="12.75"/>
  <cols>
    <col min="1" max="1" width="5.140625" style="0" customWidth="1"/>
    <col min="2" max="2" width="28.28125" style="0" customWidth="1"/>
    <col min="3" max="3" width="21.421875" style="0" customWidth="1"/>
    <col min="4" max="4" width="14.7109375" style="0" customWidth="1"/>
    <col min="5" max="5" width="14.8515625" style="0" customWidth="1"/>
    <col min="6" max="6" width="8.421875" style="0" customWidth="1"/>
    <col min="7" max="7" width="7.8515625" style="0" customWidth="1"/>
    <col min="8" max="8" width="9.421875" style="0" customWidth="1"/>
    <col min="9" max="9" width="6.421875" style="0" customWidth="1"/>
    <col min="10" max="10" width="10.00390625" style="2" hidden="1" customWidth="1"/>
  </cols>
  <sheetData>
    <row r="1" spans="1:11" ht="18.75" customHeight="1">
      <c r="A1" s="73" t="s">
        <v>134</v>
      </c>
      <c r="C1" s="3"/>
      <c r="D1" s="3"/>
      <c r="E1" s="3"/>
      <c r="F1" s="3"/>
      <c r="G1" s="15"/>
      <c r="H1" s="5"/>
      <c r="I1" s="5"/>
      <c r="J1" s="14"/>
      <c r="K1" s="5"/>
    </row>
    <row r="3" spans="1:14" s="4" customFormat="1" ht="15.75" thickBot="1">
      <c r="A3" s="184" t="s">
        <v>0</v>
      </c>
      <c r="B3" s="185" t="s">
        <v>1</v>
      </c>
      <c r="C3" s="185" t="s">
        <v>111</v>
      </c>
      <c r="D3" s="185" t="s">
        <v>31</v>
      </c>
      <c r="E3" s="186" t="s">
        <v>11</v>
      </c>
      <c r="F3" s="187" t="s">
        <v>3</v>
      </c>
      <c r="G3" s="187" t="s">
        <v>4</v>
      </c>
      <c r="H3" s="187" t="s">
        <v>5</v>
      </c>
      <c r="I3" s="187" t="s">
        <v>2</v>
      </c>
      <c r="J3" s="36" t="s">
        <v>32</v>
      </c>
      <c r="M3" s="71">
        <v>0.628397632489696</v>
      </c>
      <c r="N3" s="71">
        <f ca="1">RAND()</f>
        <v>0.8141187930953542</v>
      </c>
    </row>
    <row r="4" spans="1:15" ht="15.75">
      <c r="A4" s="112">
        <f>IF(OR(F4="",I4=""),"",1)</f>
        <v>1</v>
      </c>
      <c r="B4" s="117" t="s">
        <v>140</v>
      </c>
      <c r="C4" s="118" t="s">
        <v>112</v>
      </c>
      <c r="D4" s="180"/>
      <c r="E4" s="173" t="str">
        <f ca="1">IF(B4="","",IF(OR(D4="",YEAR(NOW())-D4&gt;1900),"Avoin",IF(YEAR(NOW())-D4&gt;=60,60,IF(YEAR(NOW())-D4&gt;=50,50,IF(YEAR(NOW())-D4&gt;20,"Avoin",IF(YEAR(NOW())-D4&lt;=17,17,20))))))</f>
        <v>Avoin</v>
      </c>
      <c r="F4" s="107">
        <v>82.2</v>
      </c>
      <c r="G4" s="100">
        <f>IF(AND(B4="",F4=""),1,IF(F4="",0,CEILING(F4,2.5)))</f>
        <v>82.5</v>
      </c>
      <c r="H4" s="83">
        <f>IF(F4="",-1,G4-F4)</f>
        <v>0.29999999999999716</v>
      </c>
      <c r="I4" s="150">
        <v>16</v>
      </c>
      <c r="J4" s="38">
        <f>IF(AND(B4="",F4="",I4=""),-1,IF(I4="",1-(G4/150+M4/100),I4))</f>
        <v>16</v>
      </c>
      <c r="M4" s="45">
        <v>0.9187615222401242</v>
      </c>
      <c r="N4" s="71">
        <f aca="true" ca="1" t="shared" si="0" ref="N4:N23">RAND()</f>
        <v>0.6250403573087722</v>
      </c>
      <c r="O4" s="2"/>
    </row>
    <row r="5" spans="1:15" ht="15.75">
      <c r="A5" s="113">
        <f aca="true" t="shared" si="1" ref="A5:A23">IF(OR(F5="",I5=""),"",A4+1)</f>
        <v>2</v>
      </c>
      <c r="B5" s="119" t="s">
        <v>139</v>
      </c>
      <c r="C5" s="18" t="s">
        <v>112</v>
      </c>
      <c r="D5" s="181"/>
      <c r="E5" s="173" t="str">
        <f ca="1">IF(B5="","",IF(OR(D5="",YEAR(NOW())-D5&gt;1900),"Avoin",IF(YEAR(NOW())-D5&gt;=60,60,IF(YEAR(NOW())-D5&gt;=50,50,IF(YEAR(NOW())-D5&gt;20,"Avoin",IF(YEAR(NOW())-D5&lt;=17,17,20))))))</f>
        <v>Avoin</v>
      </c>
      <c r="F5" s="108">
        <v>81</v>
      </c>
      <c r="G5" s="100">
        <f>IF(AND(B5="",F5=""),1,IF(F5="",0,CEILING(F5,2.5)))</f>
        <v>82.5</v>
      </c>
      <c r="H5" s="83">
        <f>IF(F5="",-1,G5-F5)</f>
        <v>1.5</v>
      </c>
      <c r="I5" s="151">
        <v>14</v>
      </c>
      <c r="J5" s="16">
        <f>IF(AND(B5="",F5="",I5=""),-1,IF(I5="",1-(G5/150+M5/100),I5))</f>
        <v>14</v>
      </c>
      <c r="M5" s="45">
        <v>0.369147651829711</v>
      </c>
      <c r="N5" s="71">
        <f ca="1" t="shared" si="0"/>
        <v>0.6790094782025042</v>
      </c>
      <c r="O5" s="2"/>
    </row>
    <row r="6" spans="1:15" ht="15.75">
      <c r="A6" s="113">
        <f t="shared" si="1"/>
        <v>3</v>
      </c>
      <c r="B6" s="119" t="s">
        <v>141</v>
      </c>
      <c r="C6" s="18" t="s">
        <v>127</v>
      </c>
      <c r="D6" s="181"/>
      <c r="E6" s="173" t="str">
        <f ca="1">IF(B6="","",IF(OR(D6="",YEAR(NOW())-D6&gt;1900),"Avoin",IF(YEAR(NOW())-D6&gt;=60,60,IF(YEAR(NOW())-D6&gt;=50,50,IF(YEAR(NOW())-D6&gt;20,"Avoin",IF(YEAR(NOW())-D6&lt;=17,17,20))))))</f>
        <v>Avoin</v>
      </c>
      <c r="F6" s="108">
        <v>84.9</v>
      </c>
      <c r="G6" s="100">
        <f>IF(AND(B6="",F6=""),1,IF(F6="",0,CEILING(F6,2.5)))</f>
        <v>85</v>
      </c>
      <c r="H6" s="83">
        <f>IF(F6="",-1,G6-F6)</f>
        <v>0.09999999999999432</v>
      </c>
      <c r="I6" s="89">
        <v>8</v>
      </c>
      <c r="J6" s="16">
        <f>IF(AND(B6="",F6="",I6=""),-1,IF(I6="",1-(G6/150+M6/100),I6))</f>
        <v>8</v>
      </c>
      <c r="M6" s="45">
        <v>0.1721052476236944</v>
      </c>
      <c r="N6" s="71">
        <f ca="1" t="shared" si="0"/>
        <v>0.2554152119999351</v>
      </c>
      <c r="O6" s="2"/>
    </row>
    <row r="7" spans="1:14" ht="15.75">
      <c r="A7" s="113">
        <f t="shared" si="1"/>
        <v>4</v>
      </c>
      <c r="B7" s="119" t="s">
        <v>142</v>
      </c>
      <c r="C7" s="18" t="s">
        <v>112</v>
      </c>
      <c r="D7" s="181"/>
      <c r="E7" s="173" t="str">
        <f ca="1">IF(B7="","",IF(OR(D7="",YEAR(NOW())-D7&gt;1900),"Avoin",IF(YEAR(NOW())-D7&gt;=60,60,IF(YEAR(NOW())-D7&gt;=50,50,IF(YEAR(NOW())-D7&gt;20,"Avoin",IF(YEAR(NOW())-D7&lt;=17,17,20))))))</f>
        <v>Avoin</v>
      </c>
      <c r="F7" s="108">
        <v>89.5</v>
      </c>
      <c r="G7" s="100">
        <f>IF(AND(B7="",F7=""),1,IF(F7="",0,CEILING(F7,2.5)))</f>
        <v>90</v>
      </c>
      <c r="H7" s="83">
        <f>IF(F7="",-1,G7-F7)</f>
        <v>0.5</v>
      </c>
      <c r="I7" s="89">
        <v>0</v>
      </c>
      <c r="J7" s="16">
        <f>IF(AND(B7="",F7="",I7=""),-1,IF(I7="",1-(G7/150+M7/100),I7))</f>
        <v>0</v>
      </c>
      <c r="M7" s="45">
        <v>0.5719762642856852</v>
      </c>
      <c r="N7" s="71">
        <f ca="1" t="shared" si="0"/>
        <v>0.39517982843562205</v>
      </c>
    </row>
    <row r="8" spans="1:14" ht="15.75">
      <c r="A8" s="113">
        <f t="shared" si="1"/>
      </c>
      <c r="B8" s="119"/>
      <c r="C8" s="18"/>
      <c r="D8" s="181"/>
      <c r="E8" s="173">
        <f ca="1">IF(B8="","",IF(OR(D8="",YEAR(NOW())-D8&gt;1900),"Avoin",IF(YEAR(NOW())-D8&gt;=60,60,IF(YEAR(NOW())-D8&gt;=50,50,IF(YEAR(NOW())-D8&gt;20,"Avoin",IF(YEAR(NOW())-D8&lt;=17,17,20))))))</f>
      </c>
      <c r="F8" s="108"/>
      <c r="G8" s="100">
        <f>IF(AND(B8="",F8=""),1,IF(F8="",0,CEILING(F8,2.5)))</f>
        <v>1</v>
      </c>
      <c r="H8" s="83">
        <f>IF(F8="",-1,G8-F8)</f>
        <v>-1</v>
      </c>
      <c r="I8" s="89"/>
      <c r="J8" s="16">
        <f>IF(AND(B8="",F8="",I8=""),-1,IF(I8="",1-(G8/150+M8/100),I8))</f>
        <v>-1</v>
      </c>
      <c r="M8" s="45">
        <v>0.5650334904467549</v>
      </c>
      <c r="N8" s="71">
        <f ca="1" t="shared" si="0"/>
        <v>0.7919978409159727</v>
      </c>
    </row>
    <row r="9" spans="1:14" ht="15.75">
      <c r="A9" s="113">
        <f t="shared" si="1"/>
      </c>
      <c r="B9" s="119"/>
      <c r="C9" s="18"/>
      <c r="D9" s="181"/>
      <c r="E9" s="173">
        <f ca="1">IF(B9="","",IF(OR(D9="",YEAR(NOW())-D9&gt;1900),"Avoin",IF(YEAR(NOW())-D9&gt;=60,60,IF(YEAR(NOW())-D9&gt;=50,50,IF(YEAR(NOW())-D9&gt;20,"Avoin",IF(YEAR(NOW())-D9&lt;=17,17,20))))))</f>
      </c>
      <c r="F9" s="108"/>
      <c r="G9" s="100">
        <f>IF(AND(B9="",F9=""),1,IF(F9="",0,CEILING(F9,2.5)))</f>
        <v>1</v>
      </c>
      <c r="H9" s="83">
        <f>IF(F9="",-1,G9-F9)</f>
        <v>-1</v>
      </c>
      <c r="I9" s="89"/>
      <c r="J9" s="16">
        <f>IF(AND(B9="",F9="",I9=""),-1,IF(I9="",1-(G9/150+M9/100),I9))</f>
        <v>-1</v>
      </c>
      <c r="M9" s="45">
        <v>0.9026635816069142</v>
      </c>
      <c r="N9" s="71">
        <f ca="1" t="shared" si="0"/>
        <v>0.8294211410740822</v>
      </c>
    </row>
    <row r="10" spans="1:14" ht="15.75">
      <c r="A10" s="113">
        <f t="shared" si="1"/>
      </c>
      <c r="B10" s="119"/>
      <c r="C10" s="18"/>
      <c r="D10" s="175"/>
      <c r="E10" s="173">
        <f ca="1">IF(B10="","",IF(OR(D10="",YEAR(NOW())-D10&gt;1900),"Avoin",IF(YEAR(NOW())-D10&gt;=60,60,IF(YEAR(NOW())-D10&gt;=50,50,IF(YEAR(NOW())-D10&gt;20,"Avoin",IF(YEAR(NOW())-D10&lt;=17,17,20))))))</f>
      </c>
      <c r="F10" s="108"/>
      <c r="G10" s="100">
        <f>IF(AND(B10="",F10=""),1,IF(F10="",0,CEILING(F10,2.5)))</f>
        <v>1</v>
      </c>
      <c r="H10" s="83">
        <f>IF(F10="",-1,G10-F10)</f>
        <v>-1</v>
      </c>
      <c r="I10" s="89"/>
      <c r="J10" s="16">
        <f>IF(AND(B10="",F10="",I10=""),-1,IF(I10="",1-(G10/150+M10/100),I10))</f>
        <v>-1</v>
      </c>
      <c r="M10" s="45">
        <v>0.6807719944610053</v>
      </c>
      <c r="N10" s="71">
        <f ca="1" t="shared" si="0"/>
        <v>0.9840322166645088</v>
      </c>
    </row>
    <row r="11" spans="1:14" ht="15.75">
      <c r="A11" s="113">
        <f t="shared" si="1"/>
      </c>
      <c r="B11" s="119"/>
      <c r="C11" s="18"/>
      <c r="D11" s="175"/>
      <c r="E11" s="173">
        <f ca="1">IF(B11="","",IF(OR(D11="",YEAR(NOW())-D11&gt;1900),"Avoin",IF(YEAR(NOW())-D11&gt;=60,60,IF(YEAR(NOW())-D11&gt;=50,50,IF(YEAR(NOW())-D11&gt;20,"Avoin",IF(YEAR(NOW())-D11&lt;=17,17,20))))))</f>
      </c>
      <c r="F11" s="108"/>
      <c r="G11" s="100">
        <f>IF(AND(B11="",F11=""),1,IF(F11="",0,CEILING(F11,2.5)))</f>
        <v>1</v>
      </c>
      <c r="H11" s="83">
        <f>IF(F11="",-1,G11-F11)</f>
        <v>-1</v>
      </c>
      <c r="I11" s="89"/>
      <c r="J11" s="16">
        <f>IF(AND(B11="",F11="",I11=""),-1,IF(I11="",1-(G11/150+M11/100),I11))</f>
        <v>-1</v>
      </c>
      <c r="M11" s="45">
        <v>0.823944645218361</v>
      </c>
      <c r="N11" s="71">
        <f ca="1" t="shared" si="0"/>
        <v>0.22935725326125533</v>
      </c>
    </row>
    <row r="12" spans="1:14" ht="15.75">
      <c r="A12" s="113">
        <f t="shared" si="1"/>
      </c>
      <c r="B12" s="119"/>
      <c r="C12" s="18"/>
      <c r="D12" s="175"/>
      <c r="E12" s="173">
        <f ca="1">IF(B12="","",IF(OR(D12="",YEAR(NOW())-D12&gt;1900),"Avoin",IF(YEAR(NOW())-D12&gt;=60,60,IF(YEAR(NOW())-D12&gt;=50,50,IF(YEAR(NOW())-D12&gt;20,"Avoin",IF(YEAR(NOW())-D12&lt;=17,17,20))))))</f>
      </c>
      <c r="F12" s="108"/>
      <c r="G12" s="100">
        <f>IF(AND(B12="",F12=""),1,IF(F12="",0,CEILING(F12,2.5)))</f>
        <v>1</v>
      </c>
      <c r="H12" s="83">
        <f>IF(F12="",-1,G12-F12)</f>
        <v>-1</v>
      </c>
      <c r="I12" s="89"/>
      <c r="J12" s="16">
        <f>IF(AND(B12="",F12="",I12=""),-1,IF(I12="",1-(G12/150+M12/100),I12))</f>
        <v>-1</v>
      </c>
      <c r="M12" s="45">
        <v>0.6649902195500954</v>
      </c>
      <c r="N12" s="71">
        <f ca="1" t="shared" si="0"/>
        <v>0.41945892388173434</v>
      </c>
    </row>
    <row r="13" spans="1:14" ht="15.75">
      <c r="A13" s="113">
        <f t="shared" si="1"/>
      </c>
      <c r="B13" s="119"/>
      <c r="C13" s="18"/>
      <c r="D13" s="175"/>
      <c r="E13" s="173">
        <f ca="1">IF(B13="","",IF(OR(D13="",YEAR(NOW())-D13&gt;1900),"Avoin",IF(YEAR(NOW())-D13&gt;=60,60,IF(YEAR(NOW())-D13&gt;=50,50,IF(YEAR(NOW())-D13&gt;20,"Avoin",IF(YEAR(NOW())-D13&lt;=17,17,20))))))</f>
      </c>
      <c r="F13" s="108"/>
      <c r="G13" s="100">
        <f>IF(AND(B13="",F13=""),1,IF(F13="",0,CEILING(F13,2.5)))</f>
        <v>1</v>
      </c>
      <c r="H13" s="83">
        <f>IF(F13="",-1,G13-F13)</f>
        <v>-1</v>
      </c>
      <c r="I13" s="89"/>
      <c r="J13" s="16">
        <f>IF(AND(B13="",F13="",I13=""),-1,IF(I13="",1-(G13/150+M13/100),I13))</f>
        <v>-1</v>
      </c>
      <c r="M13" s="45">
        <v>0.4712704044375231</v>
      </c>
      <c r="N13" s="71">
        <f ca="1" t="shared" si="0"/>
        <v>0.1154252989544089</v>
      </c>
    </row>
    <row r="14" spans="1:14" ht="15.75">
      <c r="A14" s="113">
        <f t="shared" si="1"/>
      </c>
      <c r="B14" s="119"/>
      <c r="C14" s="18"/>
      <c r="D14" s="175"/>
      <c r="E14" s="173">
        <f ca="1">IF(B14="","",IF(OR(D14="",YEAR(NOW())-D14&gt;1900),"Avoin",IF(YEAR(NOW())-D14&gt;=60,60,IF(YEAR(NOW())-D14&gt;=50,50,IF(YEAR(NOW())-D14&gt;20,"Avoin",IF(YEAR(NOW())-D14&lt;=17,17,20))))))</f>
      </c>
      <c r="F14" s="108"/>
      <c r="G14" s="100">
        <f>IF(AND(B14="",F14=""),1,IF(F14="",0,CEILING(F14,2.5)))</f>
        <v>1</v>
      </c>
      <c r="H14" s="83">
        <f>IF(F14="",-1,G14-F14)</f>
        <v>-1</v>
      </c>
      <c r="I14" s="89"/>
      <c r="J14" s="16">
        <f>IF(AND(B14="",F14="",I14=""),-1,IF(I14="",1-(G14/150+M14/100),I14))</f>
        <v>-1</v>
      </c>
      <c r="M14" s="45">
        <v>0.8593085954687218</v>
      </c>
      <c r="N14" s="71">
        <f ca="1" t="shared" si="0"/>
        <v>0.5078429036672054</v>
      </c>
    </row>
    <row r="15" spans="1:14" ht="15.75">
      <c r="A15" s="113">
        <f t="shared" si="1"/>
      </c>
      <c r="B15" s="119"/>
      <c r="C15" s="18"/>
      <c r="D15" s="175"/>
      <c r="E15" s="173">
        <f ca="1">IF(B15="","",IF(OR(D15="",YEAR(NOW())-D15&gt;1900),"Avoin",IF(YEAR(NOW())-D15&gt;=60,60,IF(YEAR(NOW())-D15&gt;=50,50,IF(YEAR(NOW())-D15&gt;20,"Avoin",IF(YEAR(NOW())-D15&lt;=17,17,20))))))</f>
      </c>
      <c r="F15" s="108"/>
      <c r="G15" s="100">
        <f>IF(AND(B15="",F15=""),1,IF(F15="",0,CEILING(F15,2.5)))</f>
        <v>1</v>
      </c>
      <c r="H15" s="83">
        <f>IF(F15="",-1,G15-F15)</f>
        <v>-1</v>
      </c>
      <c r="I15" s="89"/>
      <c r="J15" s="16">
        <f>IF(AND(B15="",F15="",I15=""),-1,IF(I15="",1-(G15/150+M15/100),I15))</f>
        <v>-1</v>
      </c>
      <c r="M15" s="45">
        <v>0.9777600026547824</v>
      </c>
      <c r="N15" s="71">
        <f ca="1" t="shared" si="0"/>
        <v>0.9475425918672014</v>
      </c>
    </row>
    <row r="16" spans="1:14" ht="15.75">
      <c r="A16" s="113">
        <f t="shared" si="1"/>
      </c>
      <c r="B16" s="119"/>
      <c r="C16" s="18"/>
      <c r="D16" s="175"/>
      <c r="E16" s="173">
        <f ca="1">IF(B16="","",IF(OR(D16="",YEAR(NOW())-D16&gt;1900),"Avoin",IF(YEAR(NOW())-D16&gt;=60,60,IF(YEAR(NOW())-D16&gt;=50,50,IF(YEAR(NOW())-D16&gt;20,"Avoin",IF(YEAR(NOW())-D16&lt;=17,17,20))))))</f>
      </c>
      <c r="F16" s="108"/>
      <c r="G16" s="100">
        <f>IF(AND(B16="",F16=""),1,IF(F16="",0,CEILING(F16,2.5)))</f>
        <v>1</v>
      </c>
      <c r="H16" s="83">
        <f>IF(F16="",-1,G16-F16)</f>
        <v>-1</v>
      </c>
      <c r="I16" s="89"/>
      <c r="J16" s="16">
        <f>IF(AND(B16="",F16="",I16=""),-1,IF(I16="",1-(G16/150+M16/100),I16))</f>
        <v>-1</v>
      </c>
      <c r="M16" s="45">
        <v>0.44565656422246014</v>
      </c>
      <c r="N16" s="71">
        <f ca="1" t="shared" si="0"/>
        <v>0.8958911946614991</v>
      </c>
    </row>
    <row r="17" spans="1:14" ht="15.75">
      <c r="A17" s="113">
        <f t="shared" si="1"/>
      </c>
      <c r="B17" s="119"/>
      <c r="C17" s="18"/>
      <c r="D17" s="175"/>
      <c r="E17" s="173">
        <f ca="1">IF(B17="","",IF(OR(D17="",YEAR(NOW())-D17&gt;1900),"Avoin",IF(YEAR(NOW())-D17&gt;=60,60,IF(YEAR(NOW())-D17&gt;=50,50,IF(YEAR(NOW())-D17&gt;20,"Avoin",IF(YEAR(NOW())-D17&lt;=17,17,20))))))</f>
      </c>
      <c r="F17" s="108"/>
      <c r="G17" s="100">
        <f>IF(AND(B17="",F17=""),1,IF(F17="",0,CEILING(F17,2.5)))</f>
        <v>1</v>
      </c>
      <c r="H17" s="83">
        <f>IF(F17="",-1,G17-F17)</f>
        <v>-1</v>
      </c>
      <c r="I17" s="89"/>
      <c r="J17" s="16">
        <f>IF(AND(B17="",F17="",I17=""),-1,IF(I17="",1-(G17/150+M17/100),I17))</f>
        <v>-1</v>
      </c>
      <c r="M17" s="45">
        <v>0.06693737040516723</v>
      </c>
      <c r="N17" s="71">
        <f ca="1" t="shared" si="0"/>
        <v>0.4919435853374914</v>
      </c>
    </row>
    <row r="18" spans="1:14" ht="15.75">
      <c r="A18" s="113">
        <f t="shared" si="1"/>
      </c>
      <c r="B18" s="119"/>
      <c r="C18" s="18"/>
      <c r="D18" s="175"/>
      <c r="E18" s="173">
        <f ca="1">IF(B18="","",IF(OR(D18="",YEAR(NOW())-D18&gt;1900),"Avoin",IF(YEAR(NOW())-D18&gt;=60,60,IF(YEAR(NOW())-D18&gt;=50,50,IF(YEAR(NOW())-D18&gt;20,"Avoin",IF(YEAR(NOW())-D18&lt;=17,17,20))))))</f>
      </c>
      <c r="F18" s="108"/>
      <c r="G18" s="100">
        <f>IF(AND(B18="",F18=""),1,IF(F18="",0,CEILING(F18,2.5)))</f>
        <v>1</v>
      </c>
      <c r="H18" s="83">
        <f>IF(F18="",-1,G18-F18)</f>
        <v>-1</v>
      </c>
      <c r="I18" s="89"/>
      <c r="J18" s="16">
        <f>IF(AND(B18="",F18="",I18=""),-1,IF(I18="",1-(G18/150+M18/100),I18))</f>
        <v>-1</v>
      </c>
      <c r="M18" s="45">
        <v>0.6170208728103281</v>
      </c>
      <c r="N18" s="71">
        <f ca="1" t="shared" si="0"/>
        <v>0.26700266289934316</v>
      </c>
    </row>
    <row r="19" spans="1:14" ht="15.75">
      <c r="A19" s="113">
        <f t="shared" si="1"/>
      </c>
      <c r="B19" s="119"/>
      <c r="C19" s="18"/>
      <c r="D19" s="175"/>
      <c r="E19" s="173">
        <f ca="1">IF(B19="","",IF(OR(D19="",YEAR(NOW())-D19&gt;1900),"Avoin",IF(YEAR(NOW())-D19&gt;=60,60,IF(YEAR(NOW())-D19&gt;=50,50,IF(YEAR(NOW())-D19&gt;20,"Avoin",IF(YEAR(NOW())-D19&lt;=17,17,20))))))</f>
      </c>
      <c r="F19" s="108"/>
      <c r="G19" s="100">
        <f>IF(AND(B19="",F19=""),1,IF(F19="",0,CEILING(F19,2.5)))</f>
        <v>1</v>
      </c>
      <c r="H19" s="83">
        <f>IF(F19="",-1,G19-F19)</f>
        <v>-1</v>
      </c>
      <c r="I19" s="89"/>
      <c r="J19" s="16">
        <f>IF(AND(B19="",F19="",I19=""),-1,IF(I19="",1-(G19/150+M19/100),I19))</f>
        <v>-1</v>
      </c>
      <c r="M19" s="45">
        <v>0.5873229106102364</v>
      </c>
      <c r="N19" s="71">
        <f ca="1" t="shared" si="0"/>
        <v>0.20800473084737092</v>
      </c>
    </row>
    <row r="20" spans="1:14" ht="15.75">
      <c r="A20" s="113">
        <f t="shared" si="1"/>
      </c>
      <c r="B20" s="119"/>
      <c r="C20" s="18"/>
      <c r="D20" s="175"/>
      <c r="E20" s="173">
        <f ca="1">IF(B20="","",IF(OR(D20="",YEAR(NOW())-D20&gt;1900),"Avoin",IF(YEAR(NOW())-D20&gt;=60,60,IF(YEAR(NOW())-D20&gt;=50,50,IF(YEAR(NOW())-D20&gt;20,"Avoin",IF(YEAR(NOW())-D20&lt;=17,17,20))))))</f>
      </c>
      <c r="F20" s="108"/>
      <c r="G20" s="100">
        <f>IF(AND(B20="",F20=""),1,IF(F20="",0,CEILING(F20,2.5)))</f>
        <v>1</v>
      </c>
      <c r="H20" s="83">
        <f>IF(F20="",-1,G20-F20)</f>
        <v>-1</v>
      </c>
      <c r="I20" s="89"/>
      <c r="J20" s="16">
        <f>IF(AND(B20="",F20="",I20=""),-1,IF(I20="",1-(G20/150+M20/100),I20))</f>
        <v>-1</v>
      </c>
      <c r="M20" s="45">
        <v>0.686355048381798</v>
      </c>
      <c r="N20" s="71">
        <f ca="1" t="shared" si="0"/>
        <v>0.3820570579441336</v>
      </c>
    </row>
    <row r="21" spans="1:14" ht="16.5" customHeight="1">
      <c r="A21" s="113">
        <f t="shared" si="1"/>
      </c>
      <c r="B21" s="119"/>
      <c r="C21" s="18"/>
      <c r="D21" s="175"/>
      <c r="E21" s="173">
        <f ca="1">IF(B21="","",IF(OR(D21="",YEAR(NOW())-D21&gt;1900),"Avoin",IF(YEAR(NOW())-D21&gt;=60,60,IF(YEAR(NOW())-D21&gt;=50,50,IF(YEAR(NOW())-D21&gt;20,"Avoin",IF(YEAR(NOW())-D21&lt;=17,17,20))))))</f>
      </c>
      <c r="F21" s="108"/>
      <c r="G21" s="100">
        <f>IF(AND(B21="",F21=""),1,IF(F21="",0,CEILING(F21,2.5)))</f>
        <v>1</v>
      </c>
      <c r="H21" s="83">
        <f>IF(F21="",-1,G21-F21)</f>
        <v>-1</v>
      </c>
      <c r="I21" s="89"/>
      <c r="J21" s="16">
        <f>IF(AND(B21="",F21="",I21=""),-1,IF(I21="",1-(G21/150+M21/100),I21))</f>
        <v>-1</v>
      </c>
      <c r="K21" s="13"/>
      <c r="M21" s="45">
        <v>0.8468663577753317</v>
      </c>
      <c r="N21" s="71">
        <f ca="1" t="shared" si="0"/>
        <v>0.8898930348150822</v>
      </c>
    </row>
    <row r="22" spans="1:14" ht="16.5" customHeight="1">
      <c r="A22" s="113">
        <f t="shared" si="1"/>
      </c>
      <c r="B22" s="119"/>
      <c r="C22" s="18"/>
      <c r="D22" s="175"/>
      <c r="E22" s="173">
        <f ca="1">IF(B22="","",IF(OR(D22="",YEAR(NOW())-D22&gt;1900),"Avoin",IF(YEAR(NOW())-D22&gt;=60,60,IF(YEAR(NOW())-D22&gt;=50,50,IF(YEAR(NOW())-D22&gt;20,"Avoin",IF(YEAR(NOW())-D22&lt;=17,17,20))))))</f>
      </c>
      <c r="F22" s="108"/>
      <c r="G22" s="100">
        <f>IF(AND(B22="",F22=""),1,IF(F22="",0,CEILING(F22,2.5)))</f>
        <v>1</v>
      </c>
      <c r="H22" s="83">
        <f>IF(F22="",-1,G22-F22)</f>
        <v>-1</v>
      </c>
      <c r="I22" s="89"/>
      <c r="J22" s="16">
        <f>IF(AND(B22="",F22="",I22=""),-1,IF(I22="",1-(G22/150+M22/100),I22))</f>
        <v>-1</v>
      </c>
      <c r="K22" s="13"/>
      <c r="M22" s="45">
        <v>0.48389949832482415</v>
      </c>
      <c r="N22" s="71">
        <f ca="1" t="shared" si="0"/>
        <v>0.7160953349645709</v>
      </c>
    </row>
    <row r="23" spans="1:14" ht="16.5" customHeight="1" thickBot="1">
      <c r="A23" s="113">
        <f t="shared" si="1"/>
      </c>
      <c r="B23" s="125"/>
      <c r="C23" s="126"/>
      <c r="D23" s="179"/>
      <c r="E23" s="173">
        <f ca="1">IF(B23="","",IF(OR(D23="",YEAR(NOW())-D23&gt;1900),"Avoin",IF(YEAR(NOW())-D23&gt;=60,60,IF(YEAR(NOW())-D23&gt;=50,50,IF(YEAR(NOW())-D23&gt;20,"Avoin",IF(YEAR(NOW())-D23&lt;=17,17,20))))))</f>
      </c>
      <c r="F23" s="109"/>
      <c r="G23" s="100">
        <f>IF(AND(B23="",F23=""),1,IF(F23="",0,CEILING(F23,2.5)))</f>
        <v>1</v>
      </c>
      <c r="H23" s="83">
        <f>IF(F23="",-1,G23-F23)</f>
        <v>-1</v>
      </c>
      <c r="I23" s="90"/>
      <c r="J23" s="41">
        <f>IF(AND(B23="",F23="",I23=""),-1,IF(I23="",1-(G23/150+M20/100),I23))</f>
        <v>-1</v>
      </c>
      <c r="K23" s="13"/>
      <c r="M23" s="45">
        <v>0.596878075580132</v>
      </c>
      <c r="N23" s="71">
        <f ca="1" t="shared" si="0"/>
        <v>0.11025456987470794</v>
      </c>
    </row>
    <row r="24" spans="1:10" ht="16.5" customHeight="1">
      <c r="A24" s="6"/>
      <c r="B24" s="7"/>
      <c r="C24" s="8"/>
      <c r="D24" s="8"/>
      <c r="E24" s="9"/>
      <c r="F24" s="9"/>
      <c r="G24" s="10"/>
      <c r="H24" s="11"/>
      <c r="I24" s="12"/>
      <c r="J24" s="13"/>
    </row>
    <row r="25" spans="1:10" ht="15.75">
      <c r="A25" s="6"/>
      <c r="B25" s="61" t="s">
        <v>30</v>
      </c>
      <c r="C25" s="140" t="str">
        <f>'Suomen ennätykset'!A1</f>
        <v>Ikäluokka Avoin</v>
      </c>
      <c r="D25" s="58">
        <f>'Suomen ennätykset'!D9</f>
        <v>45</v>
      </c>
      <c r="E25" s="19" t="str">
        <f>'Suomen ennätykset'!B9</f>
        <v>Toni Kuusi</v>
      </c>
      <c r="F25" s="51"/>
      <c r="G25" s="52"/>
      <c r="H25" s="53"/>
      <c r="I25" s="12"/>
      <c r="J25" s="13"/>
    </row>
    <row r="26" spans="1:10" ht="15.75">
      <c r="A26" s="6"/>
      <c r="B26" s="62" t="e">
        <f>'Suomen ennätykset'!#REF!</f>
        <v>#REF!</v>
      </c>
      <c r="C26" s="140" t="s">
        <v>48</v>
      </c>
      <c r="D26" s="58" t="str">
        <f>'Suomen ennätykset'!D24</f>
        <v>-</v>
      </c>
      <c r="E26" s="19" t="str">
        <f>'Suomen ennätykset'!B24</f>
        <v>-</v>
      </c>
      <c r="F26" s="51"/>
      <c r="G26" s="52"/>
      <c r="H26" s="53"/>
      <c r="I26" s="12"/>
      <c r="J26" s="13"/>
    </row>
    <row r="27" spans="1:10" ht="15.75">
      <c r="A27" s="6"/>
      <c r="B27" s="144"/>
      <c r="C27" s="140" t="str">
        <f>'Suomen ennätykset'!A31</f>
        <v>Ikäluokka  20 v </v>
      </c>
      <c r="D27" s="58">
        <f>'Suomen ennätykset'!D39</f>
        <v>20</v>
      </c>
      <c r="E27" s="19" t="str">
        <f>'Suomen ennätykset'!B39</f>
        <v>Miikka Hyötylä</v>
      </c>
      <c r="F27" s="51"/>
      <c r="G27" s="52"/>
      <c r="H27" s="53"/>
      <c r="I27" s="12"/>
      <c r="J27" s="13"/>
    </row>
    <row r="28" spans="1:10" ht="15.75">
      <c r="A28" s="6"/>
      <c r="B28" s="165"/>
      <c r="C28" s="140" t="str">
        <f>'Suomen ennätykset'!A46</f>
        <v>Ikäluokka 50 v </v>
      </c>
      <c r="D28" s="58">
        <f>'Suomen ennätykset'!D54</f>
        <v>31</v>
      </c>
      <c r="E28" s="19" t="str">
        <f>'Suomen ennätykset'!B54</f>
        <v>Vesa Lasaroff</v>
      </c>
      <c r="F28" s="51"/>
      <c r="G28" s="52"/>
      <c r="H28" s="53"/>
      <c r="I28" s="12"/>
      <c r="J28" s="14"/>
    </row>
    <row r="29" spans="1:10" ht="15.75">
      <c r="A29" s="6"/>
      <c r="B29" s="166"/>
      <c r="C29" s="138" t="str">
        <f>'Suomen ennätykset'!A61</f>
        <v>Ikäluokka  60 v </v>
      </c>
      <c r="D29" s="58">
        <f>'Suomen ennätykset'!D69</f>
        <v>19</v>
      </c>
      <c r="E29" s="19" t="str">
        <f>'Suomen ennätykset'!B69</f>
        <v>Antero Kauranen</v>
      </c>
      <c r="F29" s="55"/>
      <c r="G29" s="56"/>
      <c r="H29" s="57"/>
      <c r="I29" s="12"/>
      <c r="J29" s="14"/>
    </row>
    <row r="30" spans="1:10" ht="15">
      <c r="A30" s="6"/>
      <c r="B30" s="7"/>
      <c r="C30" s="8"/>
      <c r="D30" s="8"/>
      <c r="E30" s="9"/>
      <c r="F30" s="9"/>
      <c r="G30" s="10"/>
      <c r="H30" s="11"/>
      <c r="I30" s="12"/>
      <c r="J30" s="14"/>
    </row>
    <row r="31" spans="1:10" ht="12.75">
      <c r="A31" s="5"/>
      <c r="B31" s="5"/>
      <c r="C31" s="5"/>
      <c r="D31" s="5"/>
      <c r="E31" s="5"/>
      <c r="F31" s="5"/>
      <c r="G31" s="5"/>
      <c r="H31" s="5"/>
      <c r="I31" s="5"/>
      <c r="J31" s="14"/>
    </row>
    <row r="32" spans="1:10" ht="12.75">
      <c r="A32" s="5"/>
      <c r="B32" s="5"/>
      <c r="C32" s="5"/>
      <c r="D32" s="5"/>
      <c r="E32" s="5"/>
      <c r="F32" s="5"/>
      <c r="G32" s="5"/>
      <c r="H32" s="5"/>
      <c r="I32" s="5"/>
      <c r="J32" s="14"/>
    </row>
    <row r="33" spans="1:10" ht="12.75">
      <c r="A33" s="5"/>
      <c r="B33" t="s">
        <v>93</v>
      </c>
      <c r="C33" s="5"/>
      <c r="D33" s="5"/>
      <c r="E33" s="5"/>
      <c r="F33" s="5"/>
      <c r="G33" s="5"/>
      <c r="H33" s="5"/>
      <c r="I33" s="5"/>
      <c r="J33" s="14"/>
    </row>
    <row r="34" spans="1:10" ht="12.75">
      <c r="A34" s="5"/>
      <c r="B34" s="5"/>
      <c r="C34" s="5"/>
      <c r="D34" s="5"/>
      <c r="E34" s="5"/>
      <c r="F34" s="5"/>
      <c r="G34" s="5"/>
      <c r="H34" s="5"/>
      <c r="I34" s="5"/>
      <c r="J34" s="14"/>
    </row>
    <row r="35" spans="1:10" ht="12.75">
      <c r="A35" s="5"/>
      <c r="B35" s="5"/>
      <c r="C35" s="5"/>
      <c r="D35" s="5"/>
      <c r="E35" s="5"/>
      <c r="F35" s="5"/>
      <c r="G35" s="5"/>
      <c r="H35" s="5"/>
      <c r="I35" s="5"/>
      <c r="J35" s="14"/>
    </row>
    <row r="36" spans="1:10" ht="12.75">
      <c r="A36" s="5"/>
      <c r="B36" s="5"/>
      <c r="C36" s="5"/>
      <c r="D36" s="5"/>
      <c r="E36" s="5"/>
      <c r="F36" s="5"/>
      <c r="G36" s="5"/>
      <c r="H36" s="5"/>
      <c r="I36" s="5"/>
      <c r="J36" s="14"/>
    </row>
    <row r="37" spans="1:10" ht="12.75">
      <c r="A37" s="5"/>
      <c r="B37" s="5"/>
      <c r="C37" s="5"/>
      <c r="D37" s="5"/>
      <c r="E37" s="5"/>
      <c r="F37" s="5"/>
      <c r="G37" s="5"/>
      <c r="H37" s="5"/>
      <c r="I37" s="5"/>
      <c r="J37" s="14"/>
    </row>
    <row r="38" spans="1:10" ht="12.75">
      <c r="A38" s="5"/>
      <c r="B38" s="5"/>
      <c r="C38" s="5"/>
      <c r="D38" s="5"/>
      <c r="E38" s="5"/>
      <c r="F38" s="5"/>
      <c r="G38" s="5"/>
      <c r="H38" s="5"/>
      <c r="I38" s="5"/>
      <c r="J38" s="14"/>
    </row>
    <row r="39" spans="1:10" ht="12.75">
      <c r="A39" s="5"/>
      <c r="B39" s="5"/>
      <c r="C39" s="5"/>
      <c r="D39" s="5"/>
      <c r="E39" s="5"/>
      <c r="F39" s="5"/>
      <c r="G39" s="5"/>
      <c r="H39" s="5"/>
      <c r="I39" s="5"/>
      <c r="J39" s="14"/>
    </row>
    <row r="40" spans="1:10" ht="12.75">
      <c r="A40" s="5"/>
      <c r="B40" s="5"/>
      <c r="C40" s="5"/>
      <c r="D40" s="5"/>
      <c r="E40" s="5"/>
      <c r="F40" s="5"/>
      <c r="G40" s="5"/>
      <c r="H40" s="5"/>
      <c r="I40" s="5"/>
      <c r="J40" s="14"/>
    </row>
    <row r="41" spans="1:10" ht="12.75">
      <c r="A41" s="5"/>
      <c r="B41" s="5"/>
      <c r="C41" s="5"/>
      <c r="D41" s="5"/>
      <c r="E41" s="5"/>
      <c r="F41" s="5"/>
      <c r="G41" s="5"/>
      <c r="H41" s="5"/>
      <c r="I41" s="5"/>
      <c r="J41" s="14"/>
    </row>
    <row r="42" spans="1:10" ht="12.75">
      <c r="A42" s="5"/>
      <c r="B42" s="5"/>
      <c r="C42" s="5"/>
      <c r="D42" s="5"/>
      <c r="E42" s="5"/>
      <c r="F42" s="5"/>
      <c r="G42" s="5"/>
      <c r="H42" s="5"/>
      <c r="I42" s="5"/>
      <c r="J42" s="14"/>
    </row>
    <row r="43" spans="1:10" ht="12.75">
      <c r="A43" s="5"/>
      <c r="B43" s="5"/>
      <c r="C43" s="5"/>
      <c r="D43" s="5"/>
      <c r="E43" s="5"/>
      <c r="F43" s="5"/>
      <c r="G43" s="5"/>
      <c r="H43" s="5"/>
      <c r="I43" s="5"/>
      <c r="J43" s="14"/>
    </row>
    <row r="44" spans="1:9" ht="12.75">
      <c r="A44" s="5"/>
      <c r="B44" s="5"/>
      <c r="C44" s="5"/>
      <c r="D44" s="5"/>
      <c r="E44" s="5"/>
      <c r="F44" s="5"/>
      <c r="G44" s="5"/>
      <c r="H44" s="5"/>
      <c r="I44" s="5"/>
    </row>
    <row r="45" spans="1:9" ht="12.75">
      <c r="A45" s="5"/>
      <c r="B45" s="5"/>
      <c r="C45" s="5"/>
      <c r="D45" s="5"/>
      <c r="E45" s="5"/>
      <c r="F45" s="5"/>
      <c r="G45" s="5"/>
      <c r="H45" s="5"/>
      <c r="I45" s="5"/>
    </row>
    <row r="46" spans="1:9" ht="12.75">
      <c r="A46" s="5"/>
      <c r="B46" s="5"/>
      <c r="C46" s="5"/>
      <c r="D46" s="5"/>
      <c r="E46" s="5"/>
      <c r="F46" s="5"/>
      <c r="G46" s="5"/>
      <c r="H46" s="5"/>
      <c r="I46" s="5"/>
    </row>
  </sheetData>
  <sheetProtection/>
  <protectedRanges>
    <protectedRange sqref="D10:D23" name="Alue1"/>
    <protectedRange sqref="B8:D8" name="Alue1_2"/>
    <protectedRange sqref="E4:E23" name="Alue1_1"/>
  </protectedRanges>
  <conditionalFormatting sqref="J4:J23">
    <cfRule type="cellIs" priority="1" dxfId="0" operator="lessThan" stopIfTrue="1">
      <formula>1</formula>
    </cfRule>
  </conditionalFormatting>
  <conditionalFormatting sqref="H4:H23">
    <cfRule type="cellIs" priority="2" dxfId="0" operator="equal" stopIfTrue="1">
      <formula>-1</formula>
    </cfRule>
  </conditionalFormatting>
  <conditionalFormatting sqref="G4:G23">
    <cfRule type="cellIs" priority="3" dxfId="0" operator="lessThanOrEqual" stopIfTrue="1">
      <formula>1</formula>
    </cfRule>
  </conditionalFormatting>
  <conditionalFormatting sqref="F4:F23">
    <cfRule type="cellIs" priority="4" dxfId="5" operator="lessThanOrEqual" stopIfTrue="1">
      <formula>70</formula>
    </cfRule>
    <cfRule type="cellIs" priority="5" dxfId="5" operator="greaterThan" stopIfTrue="1">
      <formula>80</formula>
    </cfRule>
  </conditionalFormatting>
  <conditionalFormatting sqref="E4:E23">
    <cfRule type="cellIs" priority="11" dxfId="4" operator="lessThanOrEqual" stopIfTrue="1">
      <formula>20</formula>
    </cfRule>
    <cfRule type="cellIs" priority="12" dxfId="3" operator="between" stopIfTrue="1">
      <formula>50</formula>
      <formula>60</formula>
    </cfRule>
  </conditionalFormatting>
  <printOptions/>
  <pageMargins left="0.75" right="0.75" top="1" bottom="1" header="0.4921259845" footer="0.4921259845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ul6"/>
  <dimension ref="A1:O46"/>
  <sheetViews>
    <sheetView showGridLines="0" zoomScalePageLayoutView="0" workbookViewId="0" topLeftCell="A1">
      <selection activeCell="B4" sqref="B4"/>
    </sheetView>
  </sheetViews>
  <sheetFormatPr defaultColWidth="9.140625" defaultRowHeight="12.75"/>
  <cols>
    <col min="1" max="1" width="5.140625" style="0" customWidth="1"/>
    <col min="2" max="2" width="28.28125" style="0" customWidth="1"/>
    <col min="3" max="3" width="21.421875" style="0" customWidth="1"/>
    <col min="4" max="4" width="14.7109375" style="0" customWidth="1"/>
    <col min="5" max="5" width="14.8515625" style="0" customWidth="1"/>
    <col min="6" max="6" width="8.421875" style="0" customWidth="1"/>
    <col min="7" max="7" width="7.8515625" style="0" customWidth="1"/>
    <col min="8" max="8" width="9.421875" style="0" customWidth="1"/>
    <col min="9" max="9" width="6.421875" style="0" customWidth="1"/>
    <col min="10" max="10" width="10.00390625" style="2" hidden="1" customWidth="1"/>
  </cols>
  <sheetData>
    <row r="1" spans="1:11" ht="18.75" customHeight="1">
      <c r="A1" s="73" t="s">
        <v>143</v>
      </c>
      <c r="C1" s="3"/>
      <c r="D1" s="3"/>
      <c r="E1" s="3"/>
      <c r="F1" s="3"/>
      <c r="G1" s="15"/>
      <c r="H1" s="5"/>
      <c r="I1" s="5"/>
      <c r="J1" s="14"/>
      <c r="K1" s="5"/>
    </row>
    <row r="3" spans="1:14" s="4" customFormat="1" ht="15.75" thickBot="1">
      <c r="A3" s="184" t="s">
        <v>0</v>
      </c>
      <c r="B3" s="185" t="s">
        <v>1</v>
      </c>
      <c r="C3" s="185" t="s">
        <v>6</v>
      </c>
      <c r="D3" s="185" t="s">
        <v>31</v>
      </c>
      <c r="E3" s="186" t="s">
        <v>11</v>
      </c>
      <c r="F3" s="187" t="s">
        <v>3</v>
      </c>
      <c r="G3" s="187" t="s">
        <v>4</v>
      </c>
      <c r="H3" s="187" t="s">
        <v>5</v>
      </c>
      <c r="I3" s="187" t="s">
        <v>2</v>
      </c>
      <c r="J3" s="36" t="s">
        <v>32</v>
      </c>
      <c r="M3" s="71">
        <v>0.5633355601531669</v>
      </c>
      <c r="N3" s="71">
        <f ca="1">RAND()</f>
        <v>0.7053644098095433</v>
      </c>
    </row>
    <row r="4" spans="1:15" ht="15.75">
      <c r="A4" s="113"/>
      <c r="B4" s="117" t="s">
        <v>145</v>
      </c>
      <c r="C4" s="118" t="s">
        <v>127</v>
      </c>
      <c r="D4" s="180"/>
      <c r="E4" s="173" t="str">
        <f ca="1">IF(B4="","",IF(OR(D4="",YEAR(NOW())-D4&gt;1900),"Avoin",IF(YEAR(NOW())-D4&gt;=60,60,IF(YEAR(NOW())-D4&gt;=50,50,IF(YEAR(NOW())-D4&gt;20,"Avoin",IF(YEAR(NOW())-D4&lt;=17,17,20))))))</f>
        <v>Avoin</v>
      </c>
      <c r="F4" s="107">
        <v>92.1</v>
      </c>
      <c r="G4" s="100">
        <f>IF(AND(B4="",F4=""),1,IF(F4="",0,CEILING(F4,2.5)))</f>
        <v>92.5</v>
      </c>
      <c r="H4" s="83">
        <f>IF(F4="",-1,G4-F4)</f>
        <v>0.4000000000000057</v>
      </c>
      <c r="I4" s="150">
        <v>23</v>
      </c>
      <c r="J4" s="38">
        <f>IF(AND(B4="",F4="",I4=""),-1,IF(I4="",1-(G4/150+M4/100),I4))</f>
        <v>23</v>
      </c>
      <c r="M4" s="45">
        <v>0.5971148534977768</v>
      </c>
      <c r="N4" s="71">
        <f aca="true" ca="1" t="shared" si="0" ref="N4:N23">RAND()</f>
        <v>0.6755011559496535</v>
      </c>
      <c r="O4" s="2"/>
    </row>
    <row r="5" spans="1:15" ht="15.75">
      <c r="A5" s="113"/>
      <c r="B5" s="119" t="s">
        <v>147</v>
      </c>
      <c r="C5" s="18" t="s">
        <v>127</v>
      </c>
      <c r="D5" s="181"/>
      <c r="E5" s="173" t="str">
        <f ca="1">IF(B5="","",IF(OR(D5="",YEAR(NOW())-D5&gt;1900),"Avoin",IF(YEAR(NOW())-D5&gt;=60,60,IF(YEAR(NOW())-D5&gt;=50,50,IF(YEAR(NOW())-D5&gt;20,"Avoin",IF(YEAR(NOW())-D5&lt;=17,17,20))))))</f>
        <v>Avoin</v>
      </c>
      <c r="F5" s="108">
        <v>94.4</v>
      </c>
      <c r="G5" s="100">
        <f>IF(AND(B5="",F5=""),1,IF(F5="",0,CEILING(F5,2.5)))</f>
        <v>95</v>
      </c>
      <c r="H5" s="83">
        <f>IF(F5="",-1,G5-F5)</f>
        <v>0.5999999999999943</v>
      </c>
      <c r="I5" s="151">
        <v>17</v>
      </c>
      <c r="J5" s="16">
        <f>IF(AND(B5="",F5="",I5=""),-1,IF(I5="",1-(G5/150+M5/100),I5))</f>
        <v>17</v>
      </c>
      <c r="M5" s="45">
        <v>0.6309987624917852</v>
      </c>
      <c r="N5" s="71">
        <f ca="1" t="shared" si="0"/>
        <v>0.8692621234900351</v>
      </c>
      <c r="O5" s="2"/>
    </row>
    <row r="6" spans="1:15" ht="15.75">
      <c r="A6" s="113"/>
      <c r="B6" s="119" t="s">
        <v>146</v>
      </c>
      <c r="C6" s="18" t="s">
        <v>127</v>
      </c>
      <c r="D6" s="181"/>
      <c r="E6" s="173" t="str">
        <f ca="1">IF(B6="","",IF(OR(D6="",YEAR(NOW())-D6&gt;1900),"Avoin",IF(YEAR(NOW())-D6&gt;=60,60,IF(YEAR(NOW())-D6&gt;=50,50,IF(YEAR(NOW())-D6&gt;20,"Avoin",IF(YEAR(NOW())-D6&lt;=17,17,20))))))</f>
        <v>Avoin</v>
      </c>
      <c r="F6" s="108">
        <v>92.5</v>
      </c>
      <c r="G6" s="100">
        <v>92.5</v>
      </c>
      <c r="H6" s="83">
        <f>IF(F6="",-1,G6-F6)</f>
        <v>0</v>
      </c>
      <c r="I6" s="89">
        <v>12</v>
      </c>
      <c r="J6" s="16">
        <f>IF(AND(B6="",F6="",I6=""),-1,IF(I6="",1-(G6/150+M6/100),I6))</f>
        <v>12</v>
      </c>
      <c r="M6" s="45">
        <v>0.08333719184298904</v>
      </c>
      <c r="N6" s="71">
        <f ca="1" t="shared" si="0"/>
        <v>0.36538917350684774</v>
      </c>
      <c r="O6" s="2"/>
    </row>
    <row r="7" spans="1:14" ht="15.75">
      <c r="A7" s="113">
        <f aca="true" t="shared" si="1" ref="A7:A23">IF(OR(F7="",I7=""),"",A6+1)</f>
        <v>1</v>
      </c>
      <c r="B7" s="119" t="s">
        <v>144</v>
      </c>
      <c r="C7" s="18" t="s">
        <v>127</v>
      </c>
      <c r="D7" s="181"/>
      <c r="E7" s="173" t="str">
        <f ca="1">IF(B7="","",IF(OR(D7="",YEAR(NOW())-D7&gt;1900),"Avoin",IF(YEAR(NOW())-D7&gt;=60,60,IF(YEAR(NOW())-D7&gt;=50,50,IF(YEAR(NOW())-D7&gt;20,"Avoin",IF(YEAR(NOW())-D7&lt;=17,17,20))))))</f>
        <v>Avoin</v>
      </c>
      <c r="F7" s="108">
        <v>91.8</v>
      </c>
      <c r="G7" s="100">
        <f>IF(AND(B7="",F7=""),1,IF(F7="",0,CEILING(F7,2.5)))</f>
        <v>92.5</v>
      </c>
      <c r="H7" s="83">
        <f>IF(F7="",-1,G7-F7)</f>
        <v>0.7000000000000028</v>
      </c>
      <c r="I7" s="89">
        <v>9</v>
      </c>
      <c r="J7" s="16">
        <f>IF(AND(B7="",F7="",I7=""),-1,IF(I7="",1-(G7/150+M7/100),I7))</f>
        <v>9</v>
      </c>
      <c r="M7" s="45">
        <v>0.8230319677696656</v>
      </c>
      <c r="N7" s="71">
        <f ca="1" t="shared" si="0"/>
        <v>0.12838916985888194</v>
      </c>
    </row>
    <row r="8" spans="1:14" ht="15.75">
      <c r="A8" s="113">
        <f t="shared" si="1"/>
        <v>2</v>
      </c>
      <c r="B8" s="119" t="s">
        <v>166</v>
      </c>
      <c r="C8" s="18" t="s">
        <v>112</v>
      </c>
      <c r="D8" s="181"/>
      <c r="E8" s="173" t="str">
        <f ca="1">IF(B8="","",IF(OR(D8="",YEAR(NOW())-D8&gt;1900),"Avoin",IF(YEAR(NOW())-D8&gt;=60,60,IF(YEAR(NOW())-D8&gt;=50,50,IF(YEAR(NOW())-D8&gt;20,"Avoin",IF(YEAR(NOW())-D8&lt;=17,17,20))))))</f>
        <v>Avoin</v>
      </c>
      <c r="F8" s="108">
        <v>91.4</v>
      </c>
      <c r="G8" s="100">
        <f>IF(AND(B8="",F8=""),1,IF(F8="",0,CEILING(F8,2.5)))</f>
        <v>92.5</v>
      </c>
      <c r="H8" s="83">
        <f>IF(F8="",-1,G8-F8)</f>
        <v>1.0999999999999943</v>
      </c>
      <c r="I8" s="89">
        <v>2</v>
      </c>
      <c r="J8" s="16">
        <f>IF(AND(B8="",F8="",I8=""),-1,IF(I8="",1-(G8/150+M8/100),I8))</f>
        <v>2</v>
      </c>
      <c r="M8" s="45">
        <v>0.3424285565587306</v>
      </c>
      <c r="N8" s="71">
        <f ca="1" t="shared" si="0"/>
        <v>0.3770033199170406</v>
      </c>
    </row>
    <row r="9" spans="1:14" ht="15.75">
      <c r="A9" s="113">
        <f t="shared" si="1"/>
      </c>
      <c r="B9" s="119"/>
      <c r="C9" s="18"/>
      <c r="D9" s="181"/>
      <c r="E9" s="173">
        <f ca="1">IF(B9="","",IF(OR(D9="",YEAR(NOW())-D9&gt;1900),"Avoin",IF(YEAR(NOW())-D9&gt;=60,60,IF(YEAR(NOW())-D9&gt;=50,50,IF(YEAR(NOW())-D9&gt;20,"Avoin",IF(YEAR(NOW())-D9&lt;=17,17,20))))))</f>
      </c>
      <c r="F9" s="108"/>
      <c r="G9" s="100">
        <f>IF(AND(B9="",F9=""),1,IF(F9="",0,CEILING(F9,2.5)))</f>
        <v>1</v>
      </c>
      <c r="H9" s="83">
        <f>IF(F9="",-1,G9-F9)</f>
        <v>-1</v>
      </c>
      <c r="I9" s="89"/>
      <c r="J9" s="16">
        <f>IF(AND(B9="",F9="",I9=""),-1,IF(I9="",1-(G9/150+M9/100),I9))</f>
        <v>-1</v>
      </c>
      <c r="M9" s="45">
        <v>0.8568676069439798</v>
      </c>
      <c r="N9" s="71">
        <f ca="1" t="shared" si="0"/>
        <v>0.20737045620496208</v>
      </c>
    </row>
    <row r="10" spans="1:14" ht="15.75">
      <c r="A10" s="113">
        <f t="shared" si="1"/>
      </c>
      <c r="B10" s="119"/>
      <c r="C10" s="18"/>
      <c r="D10" s="175"/>
      <c r="E10" s="173">
        <f ca="1">IF(B10="","",IF(OR(D10="",YEAR(NOW())-D10&gt;1900),"Avoin",IF(YEAR(NOW())-D10&gt;=60,60,IF(YEAR(NOW())-D10&gt;=50,50,IF(YEAR(NOW())-D10&gt;20,"Avoin",IF(YEAR(NOW())-D10&lt;=17,17,20))))))</f>
      </c>
      <c r="F10" s="108"/>
      <c r="G10" s="100">
        <f>IF(AND(B10="",F10=""),1,IF(F10="",0,CEILING(F10,2.5)))</f>
        <v>1</v>
      </c>
      <c r="H10" s="83">
        <f>IF(F10="",-1,G10-F10)</f>
        <v>-1</v>
      </c>
      <c r="I10" s="89"/>
      <c r="J10" s="16">
        <f>IF(AND(B10="",F10="",I10=""),-1,IF(I10="",1-(G10/150+M10/100),I10))</f>
        <v>-1</v>
      </c>
      <c r="M10" s="45">
        <v>0.6209778885378823</v>
      </c>
      <c r="N10" s="71">
        <f ca="1" t="shared" si="0"/>
        <v>0.022066528489507853</v>
      </c>
    </row>
    <row r="11" spans="1:14" ht="15.75">
      <c r="A11" s="113">
        <f t="shared" si="1"/>
      </c>
      <c r="B11" s="119"/>
      <c r="C11" s="18"/>
      <c r="D11" s="175"/>
      <c r="E11" s="173">
        <f ca="1">IF(B11="","",IF(OR(D11="",YEAR(NOW())-D11&gt;1900),"Avoin",IF(YEAR(NOW())-D11&gt;=60,60,IF(YEAR(NOW())-D11&gt;=50,50,IF(YEAR(NOW())-D11&gt;20,"Avoin",IF(YEAR(NOW())-D11&lt;=17,17,20))))))</f>
      </c>
      <c r="F11" s="108"/>
      <c r="G11" s="100">
        <f>IF(AND(B11="",F11=""),1,IF(F11="",0,CEILING(F11,2.5)))</f>
        <v>1</v>
      </c>
      <c r="H11" s="83">
        <f>IF(F11="",-1,G11-F11)</f>
        <v>-1</v>
      </c>
      <c r="I11" s="89"/>
      <c r="J11" s="16">
        <f>IF(AND(B11="",F11="",I11=""),-1,IF(I11="",1-(G11/150+M11/100),I11))</f>
        <v>-1</v>
      </c>
      <c r="M11" s="45">
        <v>0.30303453974577566</v>
      </c>
      <c r="N11" s="71">
        <f ca="1" t="shared" si="0"/>
        <v>0.30621530746147485</v>
      </c>
    </row>
    <row r="12" spans="1:14" ht="15.75">
      <c r="A12" s="113">
        <f t="shared" si="1"/>
      </c>
      <c r="B12" s="119"/>
      <c r="C12" s="18"/>
      <c r="D12" s="175"/>
      <c r="E12" s="173">
        <f ca="1">IF(B12="","",IF(OR(D12="",YEAR(NOW())-D12&gt;1900),"Avoin",IF(YEAR(NOW())-D12&gt;=60,60,IF(YEAR(NOW())-D12&gt;=50,50,IF(YEAR(NOW())-D12&gt;20,"Avoin",IF(YEAR(NOW())-D12&lt;=17,17,20))))))</f>
      </c>
      <c r="F12" s="108"/>
      <c r="G12" s="100">
        <f>IF(AND(B12="",F12=""),1,IF(F12="",0,CEILING(F12,2.5)))</f>
        <v>1</v>
      </c>
      <c r="H12" s="83">
        <f>IF(F12="",-1,G12-F12)</f>
        <v>-1</v>
      </c>
      <c r="I12" s="89"/>
      <c r="J12" s="16">
        <f>IF(AND(B12="",F12="",I12=""),-1,IF(I12="",1-(G12/150+M12/100),I12))</f>
        <v>-1</v>
      </c>
      <c r="M12" s="45">
        <v>0.004338740892915638</v>
      </c>
      <c r="N12" s="71">
        <f ca="1" t="shared" si="0"/>
        <v>0.9406880089884091</v>
      </c>
    </row>
    <row r="13" spans="1:14" ht="15.75">
      <c r="A13" s="113">
        <f t="shared" si="1"/>
      </c>
      <c r="B13" s="119"/>
      <c r="C13" s="18"/>
      <c r="D13" s="175"/>
      <c r="E13" s="173">
        <f ca="1">IF(B13="","",IF(OR(D13="",YEAR(NOW())-D13&gt;1900),"Avoin",IF(YEAR(NOW())-D13&gt;=60,60,IF(YEAR(NOW())-D13&gt;=50,50,IF(YEAR(NOW())-D13&gt;20,"Avoin",IF(YEAR(NOW())-D13&lt;=17,17,20))))))</f>
      </c>
      <c r="F13" s="108"/>
      <c r="G13" s="100">
        <f>IF(AND(B13="",F13=""),1,IF(F13="",0,CEILING(F13,2.5)))</f>
        <v>1</v>
      </c>
      <c r="H13" s="83">
        <f>IF(F13="",-1,G13-F13)</f>
        <v>-1</v>
      </c>
      <c r="I13" s="89"/>
      <c r="J13" s="16">
        <f>IF(AND(B13="",F13="",I13=""),-1,IF(I13="",1-(G13/150+M13/100),I13))</f>
        <v>-1</v>
      </c>
      <c r="M13" s="45">
        <v>0.551456836761772</v>
      </c>
      <c r="N13" s="71">
        <f ca="1" t="shared" si="0"/>
        <v>0.4561821789934064</v>
      </c>
    </row>
    <row r="14" spans="1:14" ht="15.75">
      <c r="A14" s="113">
        <f t="shared" si="1"/>
      </c>
      <c r="B14" s="119"/>
      <c r="C14" s="18"/>
      <c r="D14" s="175"/>
      <c r="E14" s="173">
        <f ca="1">IF(B14="","",IF(OR(D14="",YEAR(NOW())-D14&gt;1900),"Avoin",IF(YEAR(NOW())-D14&gt;=60,60,IF(YEAR(NOW())-D14&gt;=50,50,IF(YEAR(NOW())-D14&gt;20,"Avoin",IF(YEAR(NOW())-D14&lt;=17,17,20))))))</f>
      </c>
      <c r="F14" s="108"/>
      <c r="G14" s="100">
        <f>IF(AND(B14="",F14=""),1,IF(F14="",0,CEILING(F14,2.5)))</f>
        <v>1</v>
      </c>
      <c r="H14" s="83">
        <f>IF(F14="",-1,G14-F14)</f>
        <v>-1</v>
      </c>
      <c r="I14" s="89"/>
      <c r="J14" s="16">
        <f>IF(AND(B14="",F14="",I14=""),-1,IF(I14="",1-(G14/150+M14/100),I14))</f>
        <v>-1</v>
      </c>
      <c r="M14" s="45">
        <v>0.2934831934952884</v>
      </c>
      <c r="N14" s="71">
        <f ca="1" t="shared" si="0"/>
        <v>0.969940691603784</v>
      </c>
    </row>
    <row r="15" spans="1:14" ht="15.75">
      <c r="A15" s="113">
        <f t="shared" si="1"/>
      </c>
      <c r="B15" s="119"/>
      <c r="C15" s="18"/>
      <c r="D15" s="175"/>
      <c r="E15" s="173">
        <f ca="1">IF(B15="","",IF(OR(D15="",YEAR(NOW())-D15&gt;1900),"Avoin",IF(YEAR(NOW())-D15&gt;=60,60,IF(YEAR(NOW())-D15&gt;=50,50,IF(YEAR(NOW())-D15&gt;20,"Avoin",IF(YEAR(NOW())-D15&lt;=17,17,20))))))</f>
      </c>
      <c r="F15" s="108"/>
      <c r="G15" s="100">
        <f>IF(AND(B15="",F15=""),1,IF(F15="",0,CEILING(F15,2.5)))</f>
        <v>1</v>
      </c>
      <c r="H15" s="83">
        <f>IF(F15="",-1,G15-F15)</f>
        <v>-1</v>
      </c>
      <c r="I15" s="89"/>
      <c r="J15" s="16">
        <f>IF(AND(B15="",F15="",I15=""),-1,IF(I15="",1-(G15/150+M15/100),I15))</f>
        <v>-1</v>
      </c>
      <c r="M15" s="45">
        <v>0.6860321551708033</v>
      </c>
      <c r="N15" s="71">
        <f ca="1" t="shared" si="0"/>
        <v>0.4508820316719122</v>
      </c>
    </row>
    <row r="16" spans="1:14" ht="15.75">
      <c r="A16" s="113">
        <f t="shared" si="1"/>
      </c>
      <c r="B16" s="119"/>
      <c r="C16" s="18"/>
      <c r="D16" s="175"/>
      <c r="E16" s="173">
        <f ca="1">IF(B16="","",IF(OR(D16="",YEAR(NOW())-D16&gt;1900),"Avoin",IF(YEAR(NOW())-D16&gt;=60,60,IF(YEAR(NOW())-D16&gt;=50,50,IF(YEAR(NOW())-D16&gt;20,"Avoin",IF(YEAR(NOW())-D16&lt;=17,17,20))))))</f>
      </c>
      <c r="F16" s="108"/>
      <c r="G16" s="100">
        <f>IF(AND(B16="",F16=""),1,IF(F16="",0,CEILING(F16,2.5)))</f>
        <v>1</v>
      </c>
      <c r="H16" s="83">
        <f>IF(F16="",-1,G16-F16)</f>
        <v>-1</v>
      </c>
      <c r="I16" s="89"/>
      <c r="J16" s="16">
        <f>IF(AND(B16="",F16="",I16=""),-1,IF(I16="",1-(G16/150+M16/100),I16))</f>
        <v>-1</v>
      </c>
      <c r="M16" s="45">
        <v>0.5565954573358447</v>
      </c>
      <c r="N16" s="71">
        <f ca="1" t="shared" si="0"/>
        <v>0.41404630473261705</v>
      </c>
    </row>
    <row r="17" spans="1:14" ht="15.75">
      <c r="A17" s="113">
        <f t="shared" si="1"/>
      </c>
      <c r="B17" s="119"/>
      <c r="C17" s="18"/>
      <c r="D17" s="175"/>
      <c r="E17" s="173">
        <f ca="1">IF(B17="","",IF(OR(D17="",YEAR(NOW())-D17&gt;1900),"Avoin",IF(YEAR(NOW())-D17&gt;=60,60,IF(YEAR(NOW())-D17&gt;=50,50,IF(YEAR(NOW())-D17&gt;20,"Avoin",IF(YEAR(NOW())-D17&lt;=17,17,20))))))</f>
      </c>
      <c r="F17" s="108"/>
      <c r="G17" s="100">
        <f>IF(AND(B17="",F17=""),1,IF(F17="",0,CEILING(F17,2.5)))</f>
        <v>1</v>
      </c>
      <c r="H17" s="83">
        <f>IF(F17="",-1,G17-F17)</f>
        <v>-1</v>
      </c>
      <c r="I17" s="89"/>
      <c r="J17" s="16">
        <f>IF(AND(B17="",F17="",I17=""),-1,IF(I17="",1-(G17/150+M17/100),I17))</f>
        <v>-1</v>
      </c>
      <c r="M17" s="45">
        <v>0.702906676813325</v>
      </c>
      <c r="N17" s="71">
        <f ca="1" t="shared" si="0"/>
        <v>0.9601700959954198</v>
      </c>
    </row>
    <row r="18" spans="1:14" ht="15.75">
      <c r="A18" s="113">
        <f t="shared" si="1"/>
      </c>
      <c r="B18" s="119"/>
      <c r="C18" s="18"/>
      <c r="D18" s="175"/>
      <c r="E18" s="173">
        <f ca="1">IF(B18="","",IF(OR(D18="",YEAR(NOW())-D18&gt;1900),"Avoin",IF(YEAR(NOW())-D18&gt;=60,60,IF(YEAR(NOW())-D18&gt;=50,50,IF(YEAR(NOW())-D18&gt;20,"Avoin",IF(YEAR(NOW())-D18&lt;=17,17,20))))))</f>
      </c>
      <c r="F18" s="108"/>
      <c r="G18" s="100">
        <f>IF(AND(B18="",F18=""),1,IF(F18="",0,CEILING(F18,2.5)))</f>
        <v>1</v>
      </c>
      <c r="H18" s="83">
        <f>IF(F18="",-1,G18-F18)</f>
        <v>-1</v>
      </c>
      <c r="I18" s="89"/>
      <c r="J18" s="16">
        <f>IF(AND(B18="",F18="",I18=""),-1,IF(I18="",1-(G18/150+M18/100),I18))</f>
        <v>-1</v>
      </c>
      <c r="M18" s="45">
        <v>0.38640706367989375</v>
      </c>
      <c r="N18" s="71">
        <f ca="1" t="shared" si="0"/>
        <v>0.7418824274078852</v>
      </c>
    </row>
    <row r="19" spans="1:14" ht="15.75">
      <c r="A19" s="113">
        <f t="shared" si="1"/>
      </c>
      <c r="B19" s="119"/>
      <c r="C19" s="18"/>
      <c r="D19" s="175"/>
      <c r="E19" s="173">
        <f ca="1">IF(B19="","",IF(OR(D19="",YEAR(NOW())-D19&gt;1900),"Avoin",IF(YEAR(NOW())-D19&gt;=60,60,IF(YEAR(NOW())-D19&gt;=50,50,IF(YEAR(NOW())-D19&gt;20,"Avoin",IF(YEAR(NOW())-D19&lt;=17,17,20))))))</f>
      </c>
      <c r="F19" s="108"/>
      <c r="G19" s="100">
        <f>IF(AND(B19="",F19=""),1,IF(F19="",0,CEILING(F19,2.5)))</f>
        <v>1</v>
      </c>
      <c r="H19" s="83">
        <f>IF(F19="",-1,G19-F19)</f>
        <v>-1</v>
      </c>
      <c r="I19" s="89"/>
      <c r="J19" s="16">
        <f>IF(AND(B19="",F19="",I19=""),-1,IF(I19="",1-(G19/150+M19/100),I19))</f>
        <v>-1</v>
      </c>
      <c r="M19" s="45">
        <v>0.36111342383373657</v>
      </c>
      <c r="N19" s="71">
        <f ca="1" t="shared" si="0"/>
        <v>0.9437060436297542</v>
      </c>
    </row>
    <row r="20" spans="1:14" ht="15.75">
      <c r="A20" s="113">
        <f t="shared" si="1"/>
      </c>
      <c r="B20" s="119"/>
      <c r="C20" s="18"/>
      <c r="D20" s="175"/>
      <c r="E20" s="173">
        <f ca="1">IF(B20="","",IF(OR(D20="",YEAR(NOW())-D20&gt;1900),"Avoin",IF(YEAR(NOW())-D20&gt;=60,60,IF(YEAR(NOW())-D20&gt;=50,50,IF(YEAR(NOW())-D20&gt;20,"Avoin",IF(YEAR(NOW())-D20&lt;=17,17,20))))))</f>
      </c>
      <c r="F20" s="108"/>
      <c r="G20" s="100">
        <f>IF(AND(B20="",F20=""),1,IF(F20="",0,CEILING(F20,2.5)))</f>
        <v>1</v>
      </c>
      <c r="H20" s="83">
        <f>IF(F20="",-1,G20-F20)</f>
        <v>-1</v>
      </c>
      <c r="I20" s="89"/>
      <c r="J20" s="16">
        <f>IF(AND(B20="",F20="",I20=""),-1,IF(I20="",1-(G20/150+M20/100),I20))</f>
        <v>-1</v>
      </c>
      <c r="M20" s="45">
        <v>0.14242235370490874</v>
      </c>
      <c r="N20" s="71">
        <f ca="1" t="shared" si="0"/>
        <v>0.19058813566776767</v>
      </c>
    </row>
    <row r="21" spans="1:14" ht="16.5" customHeight="1">
      <c r="A21" s="113">
        <f t="shared" si="1"/>
      </c>
      <c r="B21" s="119"/>
      <c r="C21" s="18"/>
      <c r="D21" s="175"/>
      <c r="E21" s="173">
        <f ca="1">IF(B21="","",IF(OR(D21="",YEAR(NOW())-D21&gt;1900),"Avoin",IF(YEAR(NOW())-D21&gt;=60,60,IF(YEAR(NOW())-D21&gt;=50,50,IF(YEAR(NOW())-D21&gt;20,"Avoin",IF(YEAR(NOW())-D21&lt;=17,17,20))))))</f>
      </c>
      <c r="F21" s="108"/>
      <c r="G21" s="100">
        <f>IF(AND(B21="",F21=""),1,IF(F21="",0,CEILING(F21,2.5)))</f>
        <v>1</v>
      </c>
      <c r="H21" s="83">
        <f>IF(F21="",-1,G21-F21)</f>
        <v>-1</v>
      </c>
      <c r="I21" s="89"/>
      <c r="J21" s="16">
        <f>IF(AND(B21="",F21="",I21=""),-1,IF(I21="",1-(G21/150+M21/100),I21))</f>
        <v>-1</v>
      </c>
      <c r="K21" s="13"/>
      <c r="M21" s="45">
        <v>0.6986992175624875</v>
      </c>
      <c r="N21" s="71">
        <f ca="1" t="shared" si="0"/>
        <v>0.19089833051596772</v>
      </c>
    </row>
    <row r="22" spans="1:14" ht="16.5" customHeight="1">
      <c r="A22" s="113">
        <f t="shared" si="1"/>
      </c>
      <c r="B22" s="119"/>
      <c r="C22" s="18"/>
      <c r="D22" s="175"/>
      <c r="E22" s="173">
        <f ca="1">IF(B22="","",IF(OR(D22="",YEAR(NOW())-D22&gt;1900),"Avoin",IF(YEAR(NOW())-D22&gt;=60,60,IF(YEAR(NOW())-D22&gt;=50,50,IF(YEAR(NOW())-D22&gt;20,"Avoin",IF(YEAR(NOW())-D22&lt;=17,17,20))))))</f>
      </c>
      <c r="F22" s="108"/>
      <c r="G22" s="100">
        <f>IF(AND(B22="",F22=""),1,IF(F22="",0,CEILING(F22,2.5)))</f>
        <v>1</v>
      </c>
      <c r="H22" s="83">
        <f>IF(F22="",-1,G22-F22)</f>
        <v>-1</v>
      </c>
      <c r="I22" s="89"/>
      <c r="J22" s="16">
        <f>IF(AND(B22="",F22="",I22=""),-1,IF(I22="",1-(G22/150+M22/100),I22))</f>
        <v>-1</v>
      </c>
      <c r="K22" s="13"/>
      <c r="M22" s="45">
        <v>0.5723498575996064</v>
      </c>
      <c r="N22" s="71">
        <f ca="1" t="shared" si="0"/>
        <v>0.07560016473661868</v>
      </c>
    </row>
    <row r="23" spans="1:14" ht="16.5" customHeight="1" thickBot="1">
      <c r="A23" s="113">
        <f t="shared" si="1"/>
      </c>
      <c r="B23" s="125"/>
      <c r="C23" s="126"/>
      <c r="D23" s="179"/>
      <c r="E23" s="173">
        <f ca="1">IF(B23="","",IF(OR(D23="",YEAR(NOW())-D23&gt;1900),"Avoin",IF(YEAR(NOW())-D23&gt;=60,60,IF(YEAR(NOW())-D23&gt;=50,50,IF(YEAR(NOW())-D23&gt;20,"Avoin",IF(YEAR(NOW())-D23&lt;=17,17,20))))))</f>
      </c>
      <c r="F23" s="109"/>
      <c r="G23" s="100">
        <f>IF(AND(B23="",F23=""),1,IF(F23="",0,CEILING(F23,2.5)))</f>
        <v>1</v>
      </c>
      <c r="H23" s="83">
        <f>IF(F23="",-1,G23-F23)</f>
        <v>-1</v>
      </c>
      <c r="I23" s="90"/>
      <c r="J23" s="41">
        <f>IF(AND(B23="",F23="",I23=""),-1,IF(I23="",1-(G23/150+M20/100),I23))</f>
        <v>-1</v>
      </c>
      <c r="K23" s="13"/>
      <c r="M23" s="45">
        <v>0.3117653397581226</v>
      </c>
      <c r="N23" s="71">
        <f ca="1" t="shared" si="0"/>
        <v>0.6564700451882377</v>
      </c>
    </row>
    <row r="24" spans="1:10" ht="16.5" customHeight="1">
      <c r="A24" s="6"/>
      <c r="B24" s="7"/>
      <c r="C24" s="8"/>
      <c r="D24" s="8"/>
      <c r="E24" s="9"/>
      <c r="F24" s="9"/>
      <c r="G24" s="10"/>
      <c r="H24" s="11"/>
      <c r="I24" s="12"/>
      <c r="J24" s="13"/>
    </row>
    <row r="25" spans="1:10" ht="15.75">
      <c r="A25" s="6"/>
      <c r="B25" s="61" t="s">
        <v>30</v>
      </c>
      <c r="C25" s="139" t="str">
        <f>'Suomen ennätykset'!A1</f>
        <v>Ikäluokka Avoin</v>
      </c>
      <c r="D25" s="58">
        <f>'Suomen ennätykset'!D10</f>
        <v>48</v>
      </c>
      <c r="E25" s="19" t="str">
        <f>'Suomen ennätykset'!B10</f>
        <v>Jani Syrjänen</v>
      </c>
      <c r="F25" s="51"/>
      <c r="G25" s="52"/>
      <c r="H25" s="53"/>
      <c r="I25" s="12"/>
      <c r="J25" s="13"/>
    </row>
    <row r="26" spans="1:10" ht="15.75">
      <c r="A26" s="6"/>
      <c r="B26" s="62" t="e">
        <f>'Suomen ennätykset'!#REF!</f>
        <v>#REF!</v>
      </c>
      <c r="C26" s="139" t="s">
        <v>48</v>
      </c>
      <c r="D26" s="58" t="str">
        <f>'Suomen ennätykset'!D25</f>
        <v>-</v>
      </c>
      <c r="E26" s="19" t="str">
        <f>'Suomen ennätykset'!B25</f>
        <v>-</v>
      </c>
      <c r="F26" s="51"/>
      <c r="G26" s="52"/>
      <c r="H26" s="53"/>
      <c r="I26" s="12"/>
      <c r="J26" s="13"/>
    </row>
    <row r="27" spans="1:10" ht="15.75">
      <c r="A27" s="6"/>
      <c r="B27" s="144"/>
      <c r="C27" s="139" t="str">
        <f>'Suomen ennätykset'!A31</f>
        <v>Ikäluokka  20 v </v>
      </c>
      <c r="D27" s="58" t="str">
        <f>'Suomen ennätykset'!D40</f>
        <v>-</v>
      </c>
      <c r="E27" s="19" t="str">
        <f>'Suomen ennätykset'!B40</f>
        <v>-</v>
      </c>
      <c r="F27" s="51"/>
      <c r="G27" s="52"/>
      <c r="H27" s="53"/>
      <c r="I27" s="12"/>
      <c r="J27" s="13"/>
    </row>
    <row r="28" spans="1:10" ht="15.75">
      <c r="A28" s="6"/>
      <c r="B28" s="165"/>
      <c r="C28" s="139" t="str">
        <f>'Suomen ennätykset'!A46</f>
        <v>Ikäluokka 50 v </v>
      </c>
      <c r="D28" s="58">
        <f>'Suomen ennätykset'!D55</f>
        <v>29</v>
      </c>
      <c r="E28" s="19" t="str">
        <f>'Suomen ennätykset'!B55</f>
        <v>Vesa Lasaroff</v>
      </c>
      <c r="F28" s="51"/>
      <c r="G28" s="52"/>
      <c r="H28" s="53"/>
      <c r="I28" s="12"/>
      <c r="J28" s="14"/>
    </row>
    <row r="29" spans="1:10" ht="15.75">
      <c r="A29" s="6"/>
      <c r="B29" s="166"/>
      <c r="C29" s="138" t="str">
        <f>'Suomen ennätykset'!A61</f>
        <v>Ikäluokka  60 v </v>
      </c>
      <c r="D29" s="58">
        <f>'Suomen ennätykset'!D70</f>
        <v>25</v>
      </c>
      <c r="E29" s="19" t="str">
        <f>'Suomen ennätykset'!B70</f>
        <v>Reima Häkkinen</v>
      </c>
      <c r="F29" s="55"/>
      <c r="G29" s="56"/>
      <c r="H29" s="57"/>
      <c r="I29" s="12"/>
      <c r="J29" s="14"/>
    </row>
    <row r="30" spans="1:10" ht="15">
      <c r="A30" s="6"/>
      <c r="B30" s="7"/>
      <c r="C30" s="8"/>
      <c r="D30" s="8"/>
      <c r="E30" s="9"/>
      <c r="F30" s="9"/>
      <c r="G30" s="10"/>
      <c r="H30" s="11"/>
      <c r="I30" s="12"/>
      <c r="J30" s="14"/>
    </row>
    <row r="31" spans="1:10" ht="12.75">
      <c r="A31" s="5"/>
      <c r="B31" s="5"/>
      <c r="C31" s="5"/>
      <c r="D31" s="5"/>
      <c r="E31" s="5"/>
      <c r="F31" s="5"/>
      <c r="G31" s="5"/>
      <c r="H31" s="5"/>
      <c r="I31" s="5"/>
      <c r="J31" s="14"/>
    </row>
    <row r="32" spans="1:10" ht="12.75">
      <c r="A32" s="5"/>
      <c r="B32" s="5"/>
      <c r="C32" s="5"/>
      <c r="D32" s="5"/>
      <c r="E32" s="5"/>
      <c r="F32" s="5"/>
      <c r="G32" s="5"/>
      <c r="H32" s="5"/>
      <c r="I32" s="5"/>
      <c r="J32" s="14"/>
    </row>
    <row r="33" spans="1:10" ht="12.75">
      <c r="A33" s="5"/>
      <c r="B33" t="s">
        <v>93</v>
      </c>
      <c r="C33" s="5"/>
      <c r="D33" s="5"/>
      <c r="E33" s="5"/>
      <c r="F33" s="5"/>
      <c r="G33" s="5"/>
      <c r="H33" s="5"/>
      <c r="I33" s="5"/>
      <c r="J33" s="14"/>
    </row>
    <row r="34" spans="1:10" ht="12.75">
      <c r="A34" s="5"/>
      <c r="B34" s="5"/>
      <c r="C34" s="5"/>
      <c r="D34" s="5"/>
      <c r="E34" s="5"/>
      <c r="F34" s="5"/>
      <c r="G34" s="5"/>
      <c r="H34" s="5"/>
      <c r="I34" s="5"/>
      <c r="J34" s="14"/>
    </row>
    <row r="35" spans="1:10" ht="12.75">
      <c r="A35" s="5"/>
      <c r="B35" s="5"/>
      <c r="C35" s="5"/>
      <c r="D35" s="5"/>
      <c r="E35" s="5"/>
      <c r="F35" s="5"/>
      <c r="G35" s="5"/>
      <c r="H35" s="5"/>
      <c r="I35" s="5"/>
      <c r="J35" s="14"/>
    </row>
    <row r="36" spans="1:10" ht="12.75">
      <c r="A36" s="5"/>
      <c r="B36" s="5"/>
      <c r="C36" s="5"/>
      <c r="D36" s="5"/>
      <c r="E36" s="5"/>
      <c r="F36" s="5"/>
      <c r="G36" s="5"/>
      <c r="H36" s="5"/>
      <c r="I36" s="5"/>
      <c r="J36" s="14"/>
    </row>
    <row r="37" spans="1:10" ht="12.75">
      <c r="A37" s="5"/>
      <c r="B37" s="5"/>
      <c r="C37" s="5"/>
      <c r="D37" s="5"/>
      <c r="E37" s="5"/>
      <c r="F37" s="5"/>
      <c r="G37" s="5"/>
      <c r="H37" s="5"/>
      <c r="I37" s="5"/>
      <c r="J37" s="14"/>
    </row>
    <row r="38" spans="1:10" ht="12.75">
      <c r="A38" s="5"/>
      <c r="B38" s="5"/>
      <c r="C38" s="5"/>
      <c r="D38" s="5"/>
      <c r="E38" s="5"/>
      <c r="F38" s="5"/>
      <c r="G38" s="5"/>
      <c r="H38" s="5"/>
      <c r="I38" s="5"/>
      <c r="J38" s="14"/>
    </row>
    <row r="39" spans="1:10" ht="12.75">
      <c r="A39" s="5"/>
      <c r="B39" s="5"/>
      <c r="C39" s="5"/>
      <c r="D39" s="5"/>
      <c r="E39" s="5"/>
      <c r="F39" s="5"/>
      <c r="G39" s="5"/>
      <c r="H39" s="5"/>
      <c r="I39" s="5"/>
      <c r="J39" s="14"/>
    </row>
    <row r="40" spans="1:10" ht="12.75">
      <c r="A40" s="5"/>
      <c r="B40" s="5"/>
      <c r="C40" s="5"/>
      <c r="D40" s="5"/>
      <c r="E40" s="5"/>
      <c r="F40" s="5"/>
      <c r="G40" s="5"/>
      <c r="H40" s="5"/>
      <c r="I40" s="5"/>
      <c r="J40" s="14"/>
    </row>
    <row r="41" spans="1:10" ht="12.75">
      <c r="A41" s="5"/>
      <c r="B41" s="5"/>
      <c r="C41" s="5"/>
      <c r="D41" s="5"/>
      <c r="E41" s="5"/>
      <c r="F41" s="5"/>
      <c r="G41" s="5"/>
      <c r="H41" s="5"/>
      <c r="I41" s="5"/>
      <c r="J41" s="14"/>
    </row>
    <row r="42" spans="1:10" ht="12.75">
      <c r="A42" s="5"/>
      <c r="B42" s="5"/>
      <c r="C42" s="5"/>
      <c r="D42" s="5"/>
      <c r="E42" s="5"/>
      <c r="F42" s="5"/>
      <c r="G42" s="5"/>
      <c r="H42" s="5"/>
      <c r="I42" s="5"/>
      <c r="J42" s="14"/>
    </row>
    <row r="43" spans="1:10" ht="12.75">
      <c r="A43" s="5"/>
      <c r="B43" s="5"/>
      <c r="C43" s="5"/>
      <c r="D43" s="5"/>
      <c r="E43" s="5"/>
      <c r="F43" s="5"/>
      <c r="G43" s="5"/>
      <c r="H43" s="5"/>
      <c r="I43" s="5"/>
      <c r="J43" s="14"/>
    </row>
    <row r="44" spans="1:9" ht="12.75">
      <c r="A44" s="5"/>
      <c r="B44" s="5"/>
      <c r="C44" s="5"/>
      <c r="D44" s="5"/>
      <c r="E44" s="5"/>
      <c r="F44" s="5"/>
      <c r="G44" s="5"/>
      <c r="H44" s="5"/>
      <c r="I44" s="5"/>
    </row>
    <row r="45" spans="1:9" ht="12.75">
      <c r="A45" s="5"/>
      <c r="B45" s="5"/>
      <c r="C45" s="5"/>
      <c r="D45" s="5"/>
      <c r="E45" s="5"/>
      <c r="F45" s="5"/>
      <c r="G45" s="5"/>
      <c r="H45" s="5"/>
      <c r="I45" s="5"/>
    </row>
    <row r="46" spans="1:9" ht="12.75">
      <c r="A46" s="5"/>
      <c r="B46" s="5"/>
      <c r="C46" s="5"/>
      <c r="D46" s="5"/>
      <c r="E46" s="5"/>
      <c r="F46" s="5"/>
      <c r="G46" s="5"/>
      <c r="H46" s="5"/>
      <c r="I46" s="5"/>
    </row>
  </sheetData>
  <sheetProtection/>
  <protectedRanges>
    <protectedRange sqref="I4:I23 F4:F23 B5:C23 D5:D9" name="Alue1"/>
    <protectedRange sqref="D10:D23" name="Alue1_1"/>
    <protectedRange sqref="E4:E23" name="Alue1_2"/>
    <protectedRange sqref="B4:D4" name="Alue1_3"/>
  </protectedRanges>
  <conditionalFormatting sqref="J4:J23">
    <cfRule type="cellIs" priority="1" dxfId="0" operator="lessThan" stopIfTrue="1">
      <formula>1</formula>
    </cfRule>
  </conditionalFormatting>
  <conditionalFormatting sqref="H4:H23">
    <cfRule type="cellIs" priority="2" dxfId="0" operator="equal" stopIfTrue="1">
      <formula>-1</formula>
    </cfRule>
  </conditionalFormatting>
  <conditionalFormatting sqref="G4:G23">
    <cfRule type="cellIs" priority="3" dxfId="0" operator="lessThanOrEqual" stopIfTrue="1">
      <formula>1</formula>
    </cfRule>
  </conditionalFormatting>
  <conditionalFormatting sqref="F4:F23">
    <cfRule type="cellIs" priority="4" dxfId="5" operator="lessThanOrEqual" stopIfTrue="1">
      <formula>80</formula>
    </cfRule>
    <cfRule type="cellIs" priority="5" dxfId="5" operator="greaterThan" stopIfTrue="1">
      <formula>90</formula>
    </cfRule>
  </conditionalFormatting>
  <conditionalFormatting sqref="E4:E23">
    <cfRule type="cellIs" priority="11" dxfId="4" operator="lessThanOrEqual" stopIfTrue="1">
      <formula>20</formula>
    </cfRule>
    <cfRule type="cellIs" priority="12" dxfId="3" operator="between" stopIfTrue="1">
      <formula>50</formula>
      <formula>60</formula>
    </cfRule>
  </conditionalFormatting>
  <printOptions/>
  <pageMargins left="0.75" right="0.75" top="1" bottom="1" header="0.4921259845" footer="0.4921259845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ul7"/>
  <dimension ref="A1:O33"/>
  <sheetViews>
    <sheetView showGridLines="0" zoomScalePageLayoutView="0" workbookViewId="0" topLeftCell="A1">
      <selection activeCell="B4" sqref="B4"/>
    </sheetView>
  </sheetViews>
  <sheetFormatPr defaultColWidth="9.140625" defaultRowHeight="12.75"/>
  <cols>
    <col min="1" max="1" width="5.140625" style="0" customWidth="1"/>
    <col min="2" max="2" width="28.28125" style="0" customWidth="1"/>
    <col min="3" max="3" width="21.421875" style="0" customWidth="1"/>
    <col min="4" max="4" width="14.7109375" style="0" customWidth="1"/>
    <col min="5" max="5" width="14.8515625" style="0" customWidth="1"/>
    <col min="6" max="6" width="8.421875" style="0" customWidth="1"/>
    <col min="7" max="7" width="7.8515625" style="0" customWidth="1"/>
    <col min="8" max="8" width="9.421875" style="0" customWidth="1"/>
    <col min="9" max="9" width="6.421875" style="0" customWidth="1"/>
    <col min="10" max="10" width="10.00390625" style="2" hidden="1" customWidth="1"/>
  </cols>
  <sheetData>
    <row r="1" spans="1:11" ht="18.75" customHeight="1">
      <c r="A1" s="73" t="s">
        <v>148</v>
      </c>
      <c r="C1" s="3"/>
      <c r="D1" s="3"/>
      <c r="E1" s="3"/>
      <c r="F1" s="3"/>
      <c r="G1" s="15"/>
      <c r="H1" s="5"/>
      <c r="I1" s="5"/>
      <c r="J1" s="14"/>
      <c r="K1" s="5"/>
    </row>
    <row r="3" spans="1:14" s="4" customFormat="1" ht="15.75" thickBot="1">
      <c r="A3" s="184" t="s">
        <v>0</v>
      </c>
      <c r="B3" s="185" t="s">
        <v>1</v>
      </c>
      <c r="C3" s="185" t="s">
        <v>111</v>
      </c>
      <c r="D3" s="185" t="s">
        <v>31</v>
      </c>
      <c r="E3" s="186" t="s">
        <v>11</v>
      </c>
      <c r="F3" s="187" t="s">
        <v>3</v>
      </c>
      <c r="G3" s="187" t="s">
        <v>4</v>
      </c>
      <c r="H3" s="187" t="s">
        <v>5</v>
      </c>
      <c r="I3" s="187" t="s">
        <v>2</v>
      </c>
      <c r="J3" s="36" t="s">
        <v>32</v>
      </c>
      <c r="M3" s="71">
        <v>0.8159517375784651</v>
      </c>
      <c r="N3" s="71">
        <f ca="1">RAND()</f>
        <v>0.9060149630478036</v>
      </c>
    </row>
    <row r="4" spans="1:15" ht="15.75">
      <c r="A4" s="112">
        <f>IF(OR(F4="",I4=""),"",1)</f>
        <v>1</v>
      </c>
      <c r="B4" s="205" t="s">
        <v>165</v>
      </c>
      <c r="C4" s="206" t="s">
        <v>112</v>
      </c>
      <c r="D4" s="177"/>
      <c r="E4" s="173" t="str">
        <f ca="1">IF(B4="","",IF(OR(D4="",YEAR(NOW())-D4&gt;1900),"Avoin",IF(YEAR(NOW())-D4&gt;=60,60,IF(YEAR(NOW())-D4&gt;=50,50,IF(YEAR(NOW())-D4&gt;20,"Avoin",IF(YEAR(NOW())-D4&lt;=17,17,20))))))</f>
        <v>Avoin</v>
      </c>
      <c r="F4" s="107">
        <v>76</v>
      </c>
      <c r="G4" s="100">
        <f>IF(AND(B4="",F4=""),1,IF(F4="",0,CEILING(F4,2.5)))</f>
        <v>77.5</v>
      </c>
      <c r="H4" s="83">
        <f>IF(F4="",-1,G4-F4)</f>
        <v>1.5</v>
      </c>
      <c r="I4" s="197">
        <v>26</v>
      </c>
      <c r="J4" s="38">
        <f>IF(AND(B4="",F4="",I4=""),-1,IF(I4="",1-(G4/150+M4/100),IF(OR('Nostojärjestys ja telinekorkeus'!$I$1="K",'Nostojärjestys ja telinekorkeus'!$I$1="k"),I4,IF(E4="Veteraani",I4,IF(E4="Juniori 17",I4+1000,IF(E4="Juniori 20",I4+2000,I4+3000))))))</f>
        <v>3026</v>
      </c>
      <c r="M4" s="45">
        <v>0.8911026611548389</v>
      </c>
      <c r="N4" s="71">
        <f aca="true" ca="1" t="shared" si="0" ref="N4:N23">RAND()</f>
        <v>0.5569770658980548</v>
      </c>
      <c r="O4" s="2"/>
    </row>
    <row r="5" spans="1:15" ht="15.75">
      <c r="A5" s="113">
        <f>IF(OR(F5="",I5=""),"",IF(E5&lt;&gt;E4,1,A4+1))</f>
        <v>2</v>
      </c>
      <c r="B5" s="152" t="s">
        <v>167</v>
      </c>
      <c r="C5" s="153" t="s">
        <v>112</v>
      </c>
      <c r="D5" s="178"/>
      <c r="E5" s="173" t="str">
        <f ca="1">IF(B5="","",IF(OR(D5="",YEAR(NOW())-D5&gt;1900),"Avoin",IF(YEAR(NOW())-D5&gt;=60,60,IF(YEAR(NOW())-D5&gt;=50,50,IF(YEAR(NOW())-D5&gt;20,"Avoin",IF(YEAR(NOW())-D5&lt;=17,17,20))))))</f>
        <v>Avoin</v>
      </c>
      <c r="F5" s="108">
        <v>80</v>
      </c>
      <c r="G5" s="100">
        <f>IF(AND(B5="",F5=""),1,IF(F5="",0,CEILING(F5,2.5)))</f>
        <v>80</v>
      </c>
      <c r="H5" s="83">
        <f>IF(F5="",-1,G5-F5)</f>
        <v>0</v>
      </c>
      <c r="I5" s="156">
        <v>26</v>
      </c>
      <c r="J5" s="16">
        <f>IF(AND(B5="",F5="",I5=""),-1,IF(I5="",1-(G5/150+M5/100),IF(OR('Nostojärjestys ja telinekorkeus'!$I$1="K",'Nostojärjestys ja telinekorkeus'!$I$1="k"),I5,IF(E5="Veteraani",I5,IF(E5="Juniori 17",I5+1000,IF(E5="Juniori 20",I5+2000,I5+3000))))))</f>
        <v>3026</v>
      </c>
      <c r="M5" s="45">
        <v>0.6280443266453628</v>
      </c>
      <c r="N5" s="71">
        <f ca="1" t="shared" si="0"/>
        <v>0.12513620394456115</v>
      </c>
      <c r="O5" s="2"/>
    </row>
    <row r="6" spans="1:15" ht="15.75">
      <c r="A6" s="113">
        <f aca="true" t="shared" si="1" ref="A6:A23">IF(OR(F6="",I6=""),"",IF(E6&lt;&gt;E5,1,A5+1))</f>
        <v>1</v>
      </c>
      <c r="B6" s="120" t="s">
        <v>160</v>
      </c>
      <c r="C6" s="17" t="s">
        <v>161</v>
      </c>
      <c r="D6" s="178"/>
      <c r="E6" s="173">
        <v>-65</v>
      </c>
      <c r="F6" s="108">
        <v>61.4</v>
      </c>
      <c r="G6" s="100">
        <f>IF(AND(B6="",F6=""),1,IF(F6="",0,CEILING(F6,2.5)))</f>
        <v>62.5</v>
      </c>
      <c r="H6" s="83">
        <f>IF(F6="",-1,G6-F6)</f>
        <v>1.1000000000000014</v>
      </c>
      <c r="I6" s="156">
        <v>24</v>
      </c>
      <c r="J6" s="16">
        <f>IF(AND(B6="",F6="",I6=""),-1,IF(I6="",1-(G6/150+M6/100),IF(OR('Nostojärjestys ja telinekorkeus'!$I$1="K",'Nostojärjestys ja telinekorkeus'!$I$1="k"),I6,IF(E6="Veteraani",I6,IF(E6="Juniori 17",I6+1000,IF(E6="Juniori 20",I6+2000,I6+3000))))))</f>
        <v>3024</v>
      </c>
      <c r="M6" s="45">
        <v>0.4796032877538585</v>
      </c>
      <c r="N6" s="71">
        <f ca="1" t="shared" si="0"/>
        <v>0.10756961635229612</v>
      </c>
      <c r="O6" s="2"/>
    </row>
    <row r="7" spans="1:14" ht="15.75">
      <c r="A7" s="113">
        <v>3</v>
      </c>
      <c r="B7" s="120" t="s">
        <v>150</v>
      </c>
      <c r="C7" s="17" t="s">
        <v>112</v>
      </c>
      <c r="D7" s="178"/>
      <c r="E7" s="173" t="str">
        <f ca="1">IF(B7="","",IF(OR(D7="",YEAR(NOW())-D7&gt;1900),"Avoin",IF(YEAR(NOW())-D7&gt;=60,60,IF(YEAR(NOW())-D7&gt;=50,50,IF(YEAR(NOW())-D7&gt;20,"Avoin",IF(YEAR(NOW())-D7&lt;=17,17,20))))))</f>
        <v>Avoin</v>
      </c>
      <c r="F7" s="108">
        <v>69.6</v>
      </c>
      <c r="G7" s="100">
        <f>IF(AND(B7="",F7=""),1,IF(F7="",0,CEILING(F7,2.5)))</f>
        <v>70</v>
      </c>
      <c r="H7" s="83">
        <f>IF(F7="",-1,G7-F7)</f>
        <v>0.4000000000000057</v>
      </c>
      <c r="I7" s="156">
        <v>19</v>
      </c>
      <c r="J7" s="16">
        <f>IF(AND(B7="",F7="",I7=""),-1,IF(I7="",1-(G7/150+M7/100),IF(OR('Nostojärjestys ja telinekorkeus'!$I$1="K",'Nostojärjestys ja telinekorkeus'!$I$1="k"),I7,IF(E7="Veteraani",I7,IF(E7="Juniori 17",I7+1000,IF(E7="Juniori 20",I7+2000,I7+3000))))))</f>
        <v>3019</v>
      </c>
      <c r="M7" s="45">
        <v>0.46</v>
      </c>
      <c r="N7" s="71">
        <f ca="1" t="shared" si="0"/>
        <v>0.3629196146680817</v>
      </c>
    </row>
    <row r="8" spans="1:14" ht="15.75">
      <c r="A8" s="113">
        <v>1</v>
      </c>
      <c r="B8" s="120" t="s">
        <v>149</v>
      </c>
      <c r="C8" s="17" t="s">
        <v>115</v>
      </c>
      <c r="D8" s="178"/>
      <c r="E8" s="173">
        <v>45</v>
      </c>
      <c r="F8" s="108">
        <v>69.7</v>
      </c>
      <c r="G8" s="100">
        <v>70</v>
      </c>
      <c r="H8" s="83">
        <f>IF(F8="",-1,G8-F8)</f>
        <v>0.29999999999999716</v>
      </c>
      <c r="I8" s="196">
        <v>3</v>
      </c>
      <c r="J8" s="16">
        <f>IF(AND(B8="",F8="",I8=""),-1,IF(I8="",1-(G8/150+M8/100),IF(OR('Nostojärjestys ja telinekorkeus'!$I$1="K",'Nostojärjestys ja telinekorkeus'!$I$1="k"),I8,IF(E8="Veteraani",I8,IF(E8="Juniori 17",I8+1000,IF(E8="Juniori 20",I8+2000,I8+3000))))))</f>
        <v>3003</v>
      </c>
      <c r="M8" s="45">
        <v>0.45228266466989986</v>
      </c>
      <c r="N8" s="71">
        <f ca="1" t="shared" si="0"/>
        <v>0.4515892482423909</v>
      </c>
    </row>
    <row r="9" spans="1:14" ht="15.75">
      <c r="A9" s="113">
        <f t="shared" si="1"/>
      </c>
      <c r="B9" s="152"/>
      <c r="C9" s="153"/>
      <c r="D9" s="178"/>
      <c r="E9" s="173">
        <f ca="1">IF(B9="","",IF(OR(D9="",YEAR(NOW())-D9&gt;1900),"Avoin",IF(YEAR(NOW())-D9&gt;=60,60,IF(YEAR(NOW())-D9&gt;=50,50,IF(YEAR(NOW())-D9&gt;20,"Avoin",IF(YEAR(NOW())-D9&lt;=17,17,20))))))</f>
      </c>
      <c r="F9" s="108"/>
      <c r="G9" s="100">
        <f>IF(AND(B9="",F9=""),1,IF(F9="",0,CEILING(F9,2.5)))</f>
        <v>1</v>
      </c>
      <c r="H9" s="83">
        <f>IF(F9="",-1,G9-F9)</f>
        <v>-1</v>
      </c>
      <c r="I9" s="156"/>
      <c r="J9" s="16">
        <f>IF(AND(B9="",F9="",I9=""),-1,IF(I9="",1-(G9/150+M9/100),IF(OR('Nostojärjestys ja telinekorkeus'!$I$1="K",'Nostojärjestys ja telinekorkeus'!$I$1="k"),I9,IF(E9="Veteraani",I9,IF(E9="Juniori 17",I9+1000,IF(E9="Juniori 20",I9+2000,I9+3000))))))</f>
        <v>-1</v>
      </c>
      <c r="M9" s="45">
        <v>0.13385241897152395</v>
      </c>
      <c r="N9" s="71">
        <f ca="1" t="shared" si="0"/>
        <v>0.1078981075908656</v>
      </c>
    </row>
    <row r="10" spans="1:14" ht="15.75">
      <c r="A10" s="113">
        <f t="shared" si="1"/>
      </c>
      <c r="B10" s="152"/>
      <c r="C10" s="153"/>
      <c r="D10" s="175"/>
      <c r="E10" s="173">
        <f ca="1">IF(B10="","",IF(OR(D10="",YEAR(NOW())-D10&gt;1900),"Avoin",IF(YEAR(NOW())-D10&gt;=60,60,IF(YEAR(NOW())-D10&gt;=50,50,IF(YEAR(NOW())-D10&gt;20,"Avoin",IF(YEAR(NOW())-D10&lt;=17,17,20))))))</f>
      </c>
      <c r="F10" s="108"/>
      <c r="G10" s="100">
        <f>IF(AND(B10="",F10=""),1,IF(F10="",0,CEILING(F10,2.5)))</f>
        <v>1</v>
      </c>
      <c r="H10" s="83">
        <f>IF(F10="",-1,G10-F10)</f>
        <v>-1</v>
      </c>
      <c r="I10" s="156"/>
      <c r="J10" s="16">
        <f>IF(AND(B10="",F10="",I10=""),-1,IF(I10="",1-(G10/150+M10/100),IF(OR('Nostojärjestys ja telinekorkeus'!$I$1="K",'Nostojärjestys ja telinekorkeus'!$I$1="k"),I10,IF(E10="Veteraani",I10,IF(E10="Juniori 17",I10+1000,IF(E10="Juniori 20",I10+2000,I10+3000))))))</f>
        <v>-1</v>
      </c>
      <c r="M10" s="45">
        <v>0.5182243990513102</v>
      </c>
      <c r="N10" s="71">
        <f ca="1" t="shared" si="0"/>
        <v>0.7855077700677606</v>
      </c>
    </row>
    <row r="11" spans="1:14" ht="15.75" customHeight="1">
      <c r="A11" s="113">
        <f t="shared" si="1"/>
      </c>
      <c r="B11" s="152"/>
      <c r="C11" s="153"/>
      <c r="D11" s="175"/>
      <c r="E11" s="173">
        <f ca="1">IF(B11="","",IF(OR(D11="",YEAR(NOW())-D11&gt;1900),"Avoin",IF(YEAR(NOW())-D11&gt;=60,60,IF(YEAR(NOW())-D11&gt;=50,50,IF(YEAR(NOW())-D11&gt;20,"Avoin",IF(YEAR(NOW())-D11&lt;=17,17,20))))))</f>
      </c>
      <c r="F11" s="108"/>
      <c r="G11" s="100">
        <f>IF(AND(B11="",F11=""),1,IF(F11="",0,CEILING(F11,2.5)))</f>
        <v>1</v>
      </c>
      <c r="H11" s="83">
        <f>IF(F11="",-1,G11-F11)</f>
        <v>-1</v>
      </c>
      <c r="I11" s="156"/>
      <c r="J11" s="16">
        <f>IF(AND(B11="",F11="",I11=""),-1,IF(I11="",1-(G11/150+M11/100),IF(OR('Nostojärjestys ja telinekorkeus'!$I$1="K",'Nostojärjestys ja telinekorkeus'!$I$1="k"),I11,IF(E11="Veteraani",I11,IF(E11="Juniori 17",I11+1000,IF(E11="Juniori 20",I11+2000,I11+3000))))))</f>
        <v>-1</v>
      </c>
      <c r="M11" s="45">
        <v>0.4733972552279522</v>
      </c>
      <c r="N11" s="71">
        <f ca="1" t="shared" si="0"/>
        <v>0.7948091474983485</v>
      </c>
    </row>
    <row r="12" spans="1:14" ht="15.75">
      <c r="A12" s="113">
        <f t="shared" si="1"/>
      </c>
      <c r="B12" s="152"/>
      <c r="C12" s="153"/>
      <c r="D12" s="175"/>
      <c r="E12" s="173">
        <f ca="1">IF(B12="","",IF(OR(D12="",YEAR(NOW())-D12&gt;1900),"Avoin",IF(YEAR(NOW())-D12&gt;=60,60,IF(YEAR(NOW())-D12&gt;=50,50,IF(YEAR(NOW())-D12&gt;20,"Avoin",IF(YEAR(NOW())-D12&lt;=17,17,20))))))</f>
      </c>
      <c r="F12" s="108"/>
      <c r="G12" s="100">
        <f>IF(AND(B12="",F12=""),1,IF(F12="",0,CEILING(F12,2.5)))</f>
        <v>1</v>
      </c>
      <c r="H12" s="83">
        <f>IF(F12="",-1,G12-F12)</f>
        <v>-1</v>
      </c>
      <c r="I12" s="156"/>
      <c r="J12" s="16">
        <f>IF(AND(B12="",F12="",I12=""),-1,IF(I12="",1-(G12/150+M12/100),IF(OR('Nostojärjestys ja telinekorkeus'!$I$1="K",'Nostojärjestys ja telinekorkeus'!$I$1="k"),I12,IF(E12="Veteraani",I12,IF(E12="Juniori 17",I12+1000,IF(E12="Juniori 20",I12+2000,I12+3000))))))</f>
        <v>-1</v>
      </c>
      <c r="M12" s="45">
        <v>0.13973852016840738</v>
      </c>
      <c r="N12" s="71">
        <f ca="1" t="shared" si="0"/>
        <v>0.704545806914463</v>
      </c>
    </row>
    <row r="13" spans="1:14" ht="15.75">
      <c r="A13" s="113">
        <f t="shared" si="1"/>
      </c>
      <c r="B13" s="152"/>
      <c r="C13" s="153"/>
      <c r="D13" s="175"/>
      <c r="E13" s="173">
        <f ca="1">IF(B13="","",IF(OR(D13="",YEAR(NOW())-D13&gt;1900),"Avoin",IF(YEAR(NOW())-D13&gt;=60,60,IF(YEAR(NOW())-D13&gt;=50,50,IF(YEAR(NOW())-D13&gt;20,"Avoin",IF(YEAR(NOW())-D13&lt;=17,17,20))))))</f>
      </c>
      <c r="F13" s="108"/>
      <c r="G13" s="100">
        <f>IF(AND(B13="",F13=""),1,IF(F13="",0,CEILING(F13,2.5)))</f>
        <v>1</v>
      </c>
      <c r="H13" s="83">
        <f>IF(F13="",-1,G13-F13)</f>
        <v>-1</v>
      </c>
      <c r="I13" s="156"/>
      <c r="J13" s="16">
        <f>IF(AND(B13="",F13="",I13=""),-1,IF(I13="",1-(G13/150+M13/100),IF(OR('Nostojärjestys ja telinekorkeus'!$I$1="K",'Nostojärjestys ja telinekorkeus'!$I$1="k"),I13,IF(E13="Veteraani",I13,IF(E13="Juniori 17",I13+1000,IF(E13="Juniori 20",I13+2000,I13+3000))))))</f>
        <v>-1</v>
      </c>
      <c r="M13" s="45">
        <v>0.9160483286518242</v>
      </c>
      <c r="N13" s="71">
        <f ca="1" t="shared" si="0"/>
        <v>0.2987507690692093</v>
      </c>
    </row>
    <row r="14" spans="1:14" ht="15.75">
      <c r="A14" s="113">
        <f t="shared" si="1"/>
      </c>
      <c r="B14" s="152"/>
      <c r="C14" s="153"/>
      <c r="D14" s="175"/>
      <c r="E14" s="173">
        <f ca="1">IF(B14="","",IF(OR(D14="",YEAR(NOW())-D14&gt;1900),"Avoin",IF(YEAR(NOW())-D14&gt;=60,60,IF(YEAR(NOW())-D14&gt;=50,50,IF(YEAR(NOW())-D14&gt;20,"Avoin",IF(YEAR(NOW())-D14&lt;=17,17,20))))))</f>
      </c>
      <c r="F14" s="108"/>
      <c r="G14" s="100">
        <f>IF(AND(B14="",F14=""),1,IF(F14="",0,CEILING(F14,2.5)))</f>
        <v>1</v>
      </c>
      <c r="H14" s="83">
        <f>IF(F14="",-1,G14-F14)</f>
        <v>-1</v>
      </c>
      <c r="I14" s="156"/>
      <c r="J14" s="16">
        <f>IF(AND(B14="",F14="",I14=""),-1,IF(I14="",1-(G14/150+M14/100),IF(OR('Nostojärjestys ja telinekorkeus'!$I$1="K",'Nostojärjestys ja telinekorkeus'!$I$1="k"),I14,IF(E14="Veteraani",I14,IF(E14="Juniori 17",I14+1000,IF(E14="Juniori 20",I14+2000,I14+3000))))))</f>
        <v>-1</v>
      </c>
      <c r="M14" s="45">
        <v>0.944961735555711</v>
      </c>
      <c r="N14" s="71">
        <f ca="1" t="shared" si="0"/>
        <v>0.8513138830458118</v>
      </c>
    </row>
    <row r="15" spans="1:14" ht="15.75">
      <c r="A15" s="113">
        <f t="shared" si="1"/>
      </c>
      <c r="B15" s="152"/>
      <c r="C15" s="153"/>
      <c r="D15" s="175"/>
      <c r="E15" s="173">
        <f ca="1">IF(B15="","",IF(OR(D15="",YEAR(NOW())-D15&gt;1900),"Avoin",IF(YEAR(NOW())-D15&gt;=60,60,IF(YEAR(NOW())-D15&gt;=50,50,IF(YEAR(NOW())-D15&gt;20,"Avoin",IF(YEAR(NOW())-D15&lt;=17,17,20))))))</f>
      </c>
      <c r="F15" s="108"/>
      <c r="G15" s="100">
        <f>IF(AND(B15="",F15=""),1,IF(F15="",0,CEILING(F15,2.5)))</f>
        <v>1</v>
      </c>
      <c r="H15" s="83">
        <f>IF(F15="",-1,G15-F15)</f>
        <v>-1</v>
      </c>
      <c r="I15" s="156"/>
      <c r="J15" s="16">
        <f>IF(AND(B15="",F15="",I15=""),-1,IF(I15="",1-(G15/150+M15/100),IF(OR('Nostojärjestys ja telinekorkeus'!$I$1="K",'Nostojärjestys ja telinekorkeus'!$I$1="k"),I15,IF(E15="Veteraani",I15,IF(E15="Juniori 17",I15+1000,IF(E15="Juniori 20",I15+2000,I15+3000))))))</f>
        <v>-1</v>
      </c>
      <c r="M15" s="45">
        <v>0.5902777808730582</v>
      </c>
      <c r="N15" s="71">
        <f ca="1" t="shared" si="0"/>
        <v>0.21291475117299807</v>
      </c>
    </row>
    <row r="16" spans="1:14" ht="15.75">
      <c r="A16" s="113">
        <f t="shared" si="1"/>
      </c>
      <c r="B16" s="120"/>
      <c r="C16" s="17"/>
      <c r="D16" s="175"/>
      <c r="E16" s="173">
        <f ca="1">IF(B16="","",IF(OR(D16="",YEAR(NOW())-D16&gt;1900),"Avoin",IF(YEAR(NOW())-D16&gt;=60,60,IF(YEAR(NOW())-D16&gt;=50,50,IF(YEAR(NOW())-D16&gt;20,"Avoin",IF(YEAR(NOW())-D16&lt;=17,17,20))))))</f>
      </c>
      <c r="F16" s="108"/>
      <c r="G16" s="100">
        <f>IF(AND(B16="",F16=""),1,IF(F16="",0,CEILING(F16,2.5)))</f>
        <v>1</v>
      </c>
      <c r="H16" s="83">
        <f>IF(F16="",-1,G16-F16)</f>
        <v>-1</v>
      </c>
      <c r="I16" s="156"/>
      <c r="J16" s="16">
        <f>IF(AND(B16="",F16="",I16=""),-1,IF(I16="",1-(G16/150+M16/100),IF(OR('Nostojärjestys ja telinekorkeus'!$I$1="K",'Nostojärjestys ja telinekorkeus'!$I$1="k"),I16,IF(E16="Veteraani",I16,IF(E16="Juniori 17",I16+1000,IF(E16="Juniori 20",I16+2000,I16+3000))))))</f>
        <v>-1</v>
      </c>
      <c r="M16" s="45">
        <v>0.8287556535242553</v>
      </c>
      <c r="N16" s="71">
        <f ca="1" t="shared" si="0"/>
        <v>0.854088994816097</v>
      </c>
    </row>
    <row r="17" spans="1:14" ht="15.75">
      <c r="A17" s="113">
        <f t="shared" si="1"/>
      </c>
      <c r="B17" s="120"/>
      <c r="C17" s="17"/>
      <c r="D17" s="175"/>
      <c r="E17" s="173">
        <f ca="1">IF(B17="","",IF(OR(D17="",YEAR(NOW())-D17&gt;1900),"Avoin",IF(YEAR(NOW())-D17&gt;=60,60,IF(YEAR(NOW())-D17&gt;=50,50,IF(YEAR(NOW())-D17&gt;20,"Avoin",IF(YEAR(NOW())-D17&lt;=17,17,20))))))</f>
      </c>
      <c r="F17" s="108"/>
      <c r="G17" s="100">
        <f>IF(AND(B17="",F17=""),1,IF(F17="",0,CEILING(F17,2.5)))</f>
        <v>1</v>
      </c>
      <c r="H17" s="83">
        <f>IF(F17="",-1,G17-F17)</f>
        <v>-1</v>
      </c>
      <c r="I17" s="156"/>
      <c r="J17" s="16">
        <f>IF(AND(B17="",F17="",I17=""),-1,IF(I17="",1-(G17/150+M17/100),IF(OR('Nostojärjestys ja telinekorkeus'!$I$1="K",'Nostojärjestys ja telinekorkeus'!$I$1="k"),I17,IF(E17="Veteraani",I17,IF(E17="Juniori 17",I17+1000,IF(E17="Juniori 20",I17+2000,I17+3000))))))</f>
        <v>-1</v>
      </c>
      <c r="M17" s="45">
        <v>0.18478819640318989</v>
      </c>
      <c r="N17" s="71">
        <f ca="1" t="shared" si="0"/>
        <v>0.009071435619955714</v>
      </c>
    </row>
    <row r="18" spans="1:14" ht="15.75">
      <c r="A18" s="113">
        <f t="shared" si="1"/>
      </c>
      <c r="B18" s="120"/>
      <c r="C18" s="17"/>
      <c r="D18" s="175"/>
      <c r="E18" s="173">
        <f ca="1">IF(B18="","",IF(OR(D18="",YEAR(NOW())-D18&gt;1900),"Avoin",IF(YEAR(NOW())-D18&gt;=60,60,IF(YEAR(NOW())-D18&gt;=50,50,IF(YEAR(NOW())-D18&gt;20,"Avoin",IF(YEAR(NOW())-D18&lt;=17,17,20))))))</f>
      </c>
      <c r="F18" s="108"/>
      <c r="G18" s="100">
        <f>IF(AND(B18="",F18=""),1,IF(F18="",0,CEILING(F18,2.5)))</f>
        <v>1</v>
      </c>
      <c r="H18" s="83">
        <f>IF(F18="",-1,G18-F18)</f>
        <v>-1</v>
      </c>
      <c r="I18" s="156"/>
      <c r="J18" s="16">
        <f>IF(AND(B18="",F18="",I18=""),-1,IF(I18="",1-(G18/150+M18/100),IF(OR('Nostojärjestys ja telinekorkeus'!$I$1="K",'Nostojärjestys ja telinekorkeus'!$I$1="k"),I18,IF(E18="Veteraani",I18,IF(E18="Juniori 17",I18+1000,IF(E18="Juniori 20",I18+2000,I18+3000))))))</f>
        <v>-1</v>
      </c>
      <c r="M18" s="45">
        <v>0.5826726588000666</v>
      </c>
      <c r="N18" s="71">
        <f ca="1" t="shared" si="0"/>
        <v>0.6803483756010307</v>
      </c>
    </row>
    <row r="19" spans="1:14" ht="15.75">
      <c r="A19" s="113">
        <f t="shared" si="1"/>
      </c>
      <c r="B19" s="120"/>
      <c r="C19" s="17"/>
      <c r="D19" s="175"/>
      <c r="E19" s="173">
        <f ca="1">IF(B19="","",IF(OR(D19="",YEAR(NOW())-D19&gt;1900),"Avoin",IF(YEAR(NOW())-D19&gt;=60,60,IF(YEAR(NOW())-D19&gt;=50,50,IF(YEAR(NOW())-D19&gt;20,"Avoin",IF(YEAR(NOW())-D19&lt;=17,17,20))))))</f>
      </c>
      <c r="F19" s="108"/>
      <c r="G19" s="100">
        <f>IF(AND(B19="",F19=""),1,IF(F19="",0,CEILING(F19,2.5)))</f>
        <v>1</v>
      </c>
      <c r="H19" s="83">
        <f>IF(F19="",-1,G19-F19)</f>
        <v>-1</v>
      </c>
      <c r="I19" s="156"/>
      <c r="J19" s="16">
        <f>IF(AND(B19="",F19="",I19=""),-1,IF(I19="",1-(G19/150+M19/100),IF(OR('Nostojärjestys ja telinekorkeus'!$I$1="K",'Nostojärjestys ja telinekorkeus'!$I$1="k"),I19,IF(E19="Veteraani",I19,IF(E19="Juniori 17",I19+1000,IF(E19="Juniori 20",I19+2000,I19+3000))))))</f>
        <v>-1</v>
      </c>
      <c r="M19" s="45">
        <v>0.5960888644811915</v>
      </c>
      <c r="N19" s="71">
        <f ca="1" t="shared" si="0"/>
        <v>0.9633499850048299</v>
      </c>
    </row>
    <row r="20" spans="1:14" ht="15.75">
      <c r="A20" s="113">
        <f t="shared" si="1"/>
      </c>
      <c r="B20" s="120"/>
      <c r="C20" s="17"/>
      <c r="D20" s="175"/>
      <c r="E20" s="173">
        <f ca="1">IF(B20="","",IF(OR(D20="",YEAR(NOW())-D20&gt;1900),"Avoin",IF(YEAR(NOW())-D20&gt;=60,60,IF(YEAR(NOW())-D20&gt;=50,50,IF(YEAR(NOW())-D20&gt;20,"Avoin",IF(YEAR(NOW())-D20&lt;=17,17,20))))))</f>
      </c>
      <c r="F20" s="108"/>
      <c r="G20" s="100">
        <f>IF(AND(B20="",F20=""),1,IF(F20="",0,CEILING(F20,2.5)))</f>
        <v>1</v>
      </c>
      <c r="H20" s="83">
        <f>IF(F20="",-1,G20-F20)</f>
        <v>-1</v>
      </c>
      <c r="I20" s="156"/>
      <c r="J20" s="16">
        <f>IF(AND(B20="",F20="",I20=""),-1,IF(I20="",1-(G20/150+M20/100),IF(OR('Nostojärjestys ja telinekorkeus'!$I$1="K",'Nostojärjestys ja telinekorkeus'!$I$1="k"),I20,IF(E20="Veteraani",I20,IF(E20="Juniori 17",I20+1000,IF(E20="Juniori 20",I20+2000,I20+3000))))))</f>
        <v>-1</v>
      </c>
      <c r="M20" s="45">
        <v>0.6633966314800208</v>
      </c>
      <c r="N20" s="71">
        <f ca="1" t="shared" si="0"/>
        <v>0.9474965912980673</v>
      </c>
    </row>
    <row r="21" spans="1:14" ht="16.5" customHeight="1">
      <c r="A21" s="113">
        <f t="shared" si="1"/>
      </c>
      <c r="B21" s="120"/>
      <c r="C21" s="17"/>
      <c r="D21" s="175"/>
      <c r="E21" s="173">
        <f ca="1">IF(B21="","",IF(OR(D21="",YEAR(NOW())-D21&gt;1900),"Avoin",IF(YEAR(NOW())-D21&gt;=60,60,IF(YEAR(NOW())-D21&gt;=50,50,IF(YEAR(NOW())-D21&gt;20,"Avoin",IF(YEAR(NOW())-D21&lt;=17,17,20))))))</f>
      </c>
      <c r="F21" s="108"/>
      <c r="G21" s="100">
        <f>IF(AND(B21="",F21=""),1,IF(F21="",0,CEILING(F21,2.5)))</f>
        <v>1</v>
      </c>
      <c r="H21" s="83">
        <f>IF(F21="",-1,G21-F21)</f>
        <v>-1</v>
      </c>
      <c r="I21" s="157"/>
      <c r="J21" s="16">
        <f>IF(AND(B21="",F21="",I21=""),-1,IF(I21="",1-(G21/150+M21/100),IF(OR('Nostojärjestys ja telinekorkeus'!$I$1="K",'Nostojärjestys ja telinekorkeus'!$I$1="k"),I21,IF(E21="Veteraani",I21,IF(E21="Juniori 17",I21+1000,IF(E21="Juniori 20",I21+2000,I21+3000))))))</f>
        <v>-1</v>
      </c>
      <c r="K21" s="2"/>
      <c r="M21" s="45">
        <v>0.38811756747174275</v>
      </c>
      <c r="N21" s="71">
        <f ca="1" t="shared" si="0"/>
        <v>0.2561893192652267</v>
      </c>
    </row>
    <row r="22" spans="1:14" ht="16.5" customHeight="1">
      <c r="A22" s="113">
        <f t="shared" si="1"/>
      </c>
      <c r="B22" s="120"/>
      <c r="C22" s="17"/>
      <c r="D22" s="175"/>
      <c r="E22" s="173">
        <f ca="1">IF(B22="","",IF(OR(D22="",YEAR(NOW())-D22&gt;1900),"Avoin",IF(YEAR(NOW())-D22&gt;=60,60,IF(YEAR(NOW())-D22&gt;=50,50,IF(YEAR(NOW())-D22&gt;20,"Avoin",IF(YEAR(NOW())-D22&lt;=17,17,20))))))</f>
      </c>
      <c r="F22" s="108"/>
      <c r="G22" s="100">
        <f>IF(AND(B22="",F22=""),1,IF(F22="",0,CEILING(F22,2.5)))</f>
        <v>1</v>
      </c>
      <c r="H22" s="83">
        <f>IF(F22="",-1,G22-F22)</f>
        <v>-1</v>
      </c>
      <c r="I22" s="157"/>
      <c r="J22" s="16">
        <f>IF(AND(B22="",F22="",I22=""),-1,IF(I22="",1-(G22/150+M22/100),IF(OR('Nostojärjestys ja telinekorkeus'!$I$1="K",'Nostojärjestys ja telinekorkeus'!$I$1="k"),I22,IF(E22="Veteraani",I22,IF(E22="Juniori 17",I22+1000,IF(E22="Juniori 20",I22+2000,I22+3000))))))</f>
        <v>-1</v>
      </c>
      <c r="K22" s="2"/>
      <c r="M22" s="45">
        <v>0.3929926407718407</v>
      </c>
      <c r="N22" s="71">
        <f ca="1" t="shared" si="0"/>
        <v>0.7622571000707028</v>
      </c>
    </row>
    <row r="23" spans="1:14" ht="16.5" customHeight="1" thickBot="1">
      <c r="A23" s="113">
        <f t="shared" si="1"/>
      </c>
      <c r="B23" s="121"/>
      <c r="C23" s="122"/>
      <c r="D23" s="179"/>
      <c r="E23" s="173">
        <f ca="1">IF(B23="","",IF(OR(D23="",YEAR(NOW())-D23&gt;1900),"Avoin",IF(YEAR(NOW())-D23&gt;=60,60,IF(YEAR(NOW())-D23&gt;=50,50,IF(YEAR(NOW())-D23&gt;20,"Avoin",IF(YEAR(NOW())-D23&lt;=17,17,20))))))</f>
      </c>
      <c r="F23" s="109"/>
      <c r="G23" s="100">
        <f>IF(AND(B23="",F23=""),1,IF(F23="",0,CEILING(F23,2.5)))</f>
        <v>1</v>
      </c>
      <c r="H23" s="83">
        <f>IF(F23="",-1,G23-F23)</f>
        <v>-1</v>
      </c>
      <c r="I23" s="158"/>
      <c r="J23" s="41">
        <f>IF(AND(B23="",F23="",I23=""),-1,IF(I23="",1-(G23/150+M23/100),IF(OR('Nostojärjestys ja telinekorkeus'!$I$1="K",'Nostojärjestys ja telinekorkeus'!$I$1="k"),I23,IF(E23="Veteraani",I23,IF(E23="Juniori 17",I23+1000,IF(E23="Juniori 20",I23+2000,I23+3000))))))</f>
        <v>-1</v>
      </c>
      <c r="K23" s="2"/>
      <c r="M23" s="45">
        <v>0.11574075817924134</v>
      </c>
      <c r="N23" s="71">
        <f ca="1" t="shared" si="0"/>
        <v>0.19916194790114994</v>
      </c>
    </row>
    <row r="24" ht="16.5" customHeight="1"/>
    <row r="25" spans="2:8" ht="15.75">
      <c r="B25" s="61" t="s">
        <v>30</v>
      </c>
      <c r="C25" s="139" t="str">
        <f>'Suomen ennätykset'!A1</f>
        <v>Ikäluokka Avoin</v>
      </c>
      <c r="D25" s="58">
        <f>'Suomen ennätykset'!D11</f>
        <v>37</v>
      </c>
      <c r="E25" s="19" t="str">
        <f>'Suomen ennätykset'!B11</f>
        <v>Marko Keski-Koukkari</v>
      </c>
      <c r="F25" s="46"/>
      <c r="G25" s="49"/>
      <c r="H25" s="50"/>
    </row>
    <row r="26" spans="2:8" ht="15.75">
      <c r="B26" s="62" t="e">
        <f>'Suomen ennätykset'!#REF!</f>
        <v>#REF!</v>
      </c>
      <c r="C26" s="139" t="s">
        <v>48</v>
      </c>
      <c r="D26" s="58" t="str">
        <f>'Suomen ennätykset'!D26</f>
        <v>-</v>
      </c>
      <c r="E26" s="19" t="str">
        <f>'Suomen ennätykset'!B26</f>
        <v>-</v>
      </c>
      <c r="F26" s="46"/>
      <c r="G26" s="49"/>
      <c r="H26" s="50"/>
    </row>
    <row r="27" spans="2:8" ht="15.75">
      <c r="B27" s="144"/>
      <c r="C27" s="139" t="str">
        <f>'Suomen ennätykset'!A31</f>
        <v>Ikäluokka  20 v </v>
      </c>
      <c r="D27" s="58" t="str">
        <f>'Suomen ennätykset'!D41</f>
        <v>-</v>
      </c>
      <c r="E27" s="19" t="str">
        <f>'Suomen ennätykset'!B41</f>
        <v>-</v>
      </c>
      <c r="F27" s="46"/>
      <c r="G27" s="49"/>
      <c r="H27" s="50"/>
    </row>
    <row r="28" spans="2:8" ht="15.75">
      <c r="B28" s="162"/>
      <c r="C28" s="139" t="str">
        <f>'Suomen ennätykset'!A46</f>
        <v>Ikäluokka 50 v </v>
      </c>
      <c r="D28" s="58">
        <f>'Suomen ennätykset'!D56</f>
        <v>30</v>
      </c>
      <c r="E28" s="19" t="str">
        <f>'Suomen ennätykset'!B56</f>
        <v>Kari Hakala</v>
      </c>
      <c r="F28" s="46"/>
      <c r="G28" s="49"/>
      <c r="H28" s="50"/>
    </row>
    <row r="29" spans="2:8" ht="15.75">
      <c r="B29" s="163"/>
      <c r="C29" s="138" t="str">
        <f>'Suomen ennätykset'!A61</f>
        <v>Ikäluokka  60 v </v>
      </c>
      <c r="D29" s="58">
        <f>'Suomen ennätykset'!D71</f>
        <v>11</v>
      </c>
      <c r="E29" s="19" t="str">
        <f>'Suomen ennätykset'!B71</f>
        <v>Matti Heinänen</v>
      </c>
      <c r="F29" s="55"/>
      <c r="G29" s="56"/>
      <c r="H29" s="57"/>
    </row>
    <row r="33" ht="12.75">
      <c r="B33" t="s">
        <v>93</v>
      </c>
    </row>
  </sheetData>
  <sheetProtection/>
  <protectedRanges>
    <protectedRange sqref="I4:I23 F4:F23 B7:C23 D7:D9" name="Alue1"/>
    <protectedRange sqref="D10:D23" name="Alue1_1"/>
    <protectedRange sqref="E4:E23" name="Alue1_2"/>
    <protectedRange sqref="B4:D6" name="Alue1_3"/>
  </protectedRanges>
  <conditionalFormatting sqref="J4:J23">
    <cfRule type="cellIs" priority="1" dxfId="0" operator="lessThan" stopIfTrue="1">
      <formula>1</formula>
    </cfRule>
  </conditionalFormatting>
  <conditionalFormatting sqref="H4:H23">
    <cfRule type="cellIs" priority="2" dxfId="0" operator="equal" stopIfTrue="1">
      <formula>-1</formula>
    </cfRule>
  </conditionalFormatting>
  <conditionalFormatting sqref="G4:G23">
    <cfRule type="cellIs" priority="3" dxfId="0" operator="lessThanOrEqual" stopIfTrue="1">
      <formula>1</formula>
    </cfRule>
  </conditionalFormatting>
  <conditionalFormatting sqref="F4:F23">
    <cfRule type="cellIs" priority="4" dxfId="5" operator="lessThanOrEqual" stopIfTrue="1">
      <formula>90</formula>
    </cfRule>
    <cfRule type="cellIs" priority="5" dxfId="5" operator="greaterThan" stopIfTrue="1">
      <formula>100</formula>
    </cfRule>
  </conditionalFormatting>
  <conditionalFormatting sqref="E4:E23">
    <cfRule type="cellIs" priority="11" dxfId="4" operator="lessThanOrEqual" stopIfTrue="1">
      <formula>20</formula>
    </cfRule>
    <cfRule type="cellIs" priority="12" dxfId="3" operator="between" stopIfTrue="1">
      <formula>50</formula>
      <formula>60</formula>
    </cfRule>
  </conditionalFormatting>
  <printOptions/>
  <pageMargins left="0.75" right="0.75" top="1" bottom="1" header="0.4921259845" footer="0.492125984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</dc:creator>
  <cp:keywords/>
  <dc:description/>
  <cp:lastModifiedBy>messu</cp:lastModifiedBy>
  <cp:lastPrinted>2017-10-25T16:42:23Z</cp:lastPrinted>
  <dcterms:created xsi:type="dcterms:W3CDTF">2003-09-23T15:18:12Z</dcterms:created>
  <dcterms:modified xsi:type="dcterms:W3CDTF">2017-10-25T16:46:36Z</dcterms:modified>
  <cp:category/>
  <cp:version/>
  <cp:contentType/>
  <cp:contentStatus/>
</cp:coreProperties>
</file>